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T:\Tauranga\Projects\1003297\1003297.1000\5 Ecology Stage 3\WorkingMaterial\SEV\"/>
    </mc:Choice>
  </mc:AlternateContent>
  <xr:revisionPtr revIDLastSave="0" documentId="13_ncr:1_{994A1292-C1EB-43AB-BA15-50D9CE8D0695}" xr6:coauthVersionLast="47" xr6:coauthVersionMax="47" xr10:uidLastSave="{00000000-0000-0000-0000-000000000000}"/>
  <bookViews>
    <workbookView xWindow="-120" yWindow="-120" windowWidth="29040" windowHeight="15840" tabRatio="920" activeTab="2" xr2:uid="{00000000-000D-0000-FFFF-FFFF00000000}"/>
  </bookViews>
  <sheets>
    <sheet name="QA" sheetId="50" r:id="rId1"/>
    <sheet name="Introduction" sheetId="38" r:id="rId2"/>
    <sheet name="Function Scoring" sheetId="27" r:id="rId3"/>
    <sheet name="Vchann" sheetId="40" r:id="rId4"/>
    <sheet name="Vlining" sheetId="42" r:id="rId5"/>
    <sheet name="Vpipe" sheetId="44" r:id="rId6"/>
    <sheet name="Vbank" sheetId="45" r:id="rId7"/>
    <sheet name="Vrough" sheetId="7" r:id="rId8"/>
    <sheet name="Vbarr" sheetId="31" r:id="rId9"/>
    <sheet name="Vshade" sheetId="4" r:id="rId10"/>
    <sheet name="Vsurf" sheetId="13" r:id="rId11"/>
    <sheet name="Vdepth" sheetId="5" r:id="rId12"/>
    <sheet name="Vmacro" sheetId="47" r:id="rId13"/>
    <sheet name="Vveloc" sheetId="18" r:id="rId14"/>
    <sheet name="Vdecid" sheetId="17" r:id="rId15"/>
    <sheet name="Vdod" sheetId="32" r:id="rId16"/>
    <sheet name="Vripconn" sheetId="36" r:id="rId17"/>
    <sheet name="Vripfilt" sheetId="46" r:id="rId18"/>
    <sheet name="Vripar" sheetId="35" r:id="rId19"/>
    <sheet name="Vgalspwn" sheetId="8" r:id="rId20"/>
    <sheet name="Vgalqual" sheetId="34" r:id="rId21"/>
    <sheet name="Vphyshab" sheetId="10" r:id="rId22"/>
    <sheet name="Vwatqual" sheetId="11" r:id="rId23"/>
    <sheet name="Vimperv" sheetId="20" r:id="rId24"/>
    <sheet name="Vfish" sheetId="15" r:id="rId25"/>
    <sheet name="Vmci" sheetId="22" r:id="rId26"/>
    <sheet name="Vinvert" sheetId="26" r:id="rId27"/>
    <sheet name="Vchanshape" sheetId="41" r:id="rId28"/>
    <sheet name="Vretain" sheetId="48" r:id="rId29"/>
    <sheet name="Vgobspwn" sheetId="9" r:id="rId30"/>
    <sheet name="Vept" sheetId="25" r:id="rId31"/>
    <sheet name="Vripcond" sheetId="37" r:id="rId32"/>
  </sheets>
  <definedNames>
    <definedName name="_xlnm._FilterDatabase" localSheetId="2" hidden="1">'Function Scoring'!$A$8:$Z$56</definedName>
    <definedName name="_xlnm._FilterDatabase" localSheetId="31" hidden="1">Vripcond!$B$9:$B$23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7" i="27" l="1"/>
  <c r="F57" i="27"/>
  <c r="F10" i="25" l="1"/>
  <c r="D14" i="4"/>
  <c r="G12" i="46"/>
  <c r="C15" i="37"/>
  <c r="D15" i="37" s="1"/>
  <c r="L12" i="41"/>
  <c r="F9" i="18"/>
  <c r="F19" i="18" s="1"/>
  <c r="BN9" i="18"/>
  <c r="BN19" i="18" s="1"/>
  <c r="BT9" i="18"/>
  <c r="BZ9" i="18"/>
  <c r="BZ13" i="18"/>
  <c r="AM20" i="47"/>
  <c r="AL20" i="47"/>
  <c r="AJ20" i="47"/>
  <c r="AI20" i="47"/>
  <c r="AG20" i="47"/>
  <c r="AF20" i="47"/>
  <c r="AG22" i="47" s="1"/>
  <c r="AD20" i="47"/>
  <c r="AC20" i="47"/>
  <c r="AA20" i="47"/>
  <c r="Z20" i="47"/>
  <c r="X20" i="47"/>
  <c r="W20" i="47"/>
  <c r="U20" i="47"/>
  <c r="T20" i="47"/>
  <c r="R20" i="47"/>
  <c r="Q20" i="47"/>
  <c r="O20" i="47"/>
  <c r="N20" i="47"/>
  <c r="L20" i="47"/>
  <c r="K20" i="47"/>
  <c r="I20" i="47"/>
  <c r="H20" i="47"/>
  <c r="F20" i="47"/>
  <c r="E20" i="47"/>
  <c r="C20" i="47"/>
  <c r="B20" i="47"/>
  <c r="C22" i="47"/>
  <c r="P31" i="27" s="1"/>
  <c r="AM15" i="4"/>
  <c r="AJ15" i="4"/>
  <c r="AG15" i="4"/>
  <c r="AD15" i="4"/>
  <c r="AA15" i="4"/>
  <c r="X15" i="4"/>
  <c r="U15" i="4"/>
  <c r="R15" i="4"/>
  <c r="O15" i="4"/>
  <c r="L15" i="4"/>
  <c r="I15" i="4"/>
  <c r="F15" i="4"/>
  <c r="C15" i="4"/>
  <c r="AH14" i="4"/>
  <c r="AN14" i="4"/>
  <c r="AK14" i="4"/>
  <c r="AE13" i="4"/>
  <c r="AB13" i="4"/>
  <c r="Y13" i="4"/>
  <c r="V13" i="4"/>
  <c r="S13" i="4"/>
  <c r="P13" i="4"/>
  <c r="M13" i="4"/>
  <c r="J13" i="4"/>
  <c r="G13" i="4"/>
  <c r="D9" i="4"/>
  <c r="P13" i="26"/>
  <c r="P61" i="26" s="1"/>
  <c r="P62" i="26" s="1"/>
  <c r="O51" i="27" s="1"/>
  <c r="O13" i="26"/>
  <c r="O61" i="26" s="1"/>
  <c r="O62" i="26" s="1"/>
  <c r="N51" i="27" s="1"/>
  <c r="N13" i="26"/>
  <c r="N61" i="26" s="1"/>
  <c r="N62" i="26" s="1"/>
  <c r="M51" i="27" s="1"/>
  <c r="M13" i="26"/>
  <c r="M61" i="26"/>
  <c r="L13" i="26"/>
  <c r="L61" i="26"/>
  <c r="L62" i="26" s="1"/>
  <c r="K51" i="27" s="1"/>
  <c r="K13" i="26"/>
  <c r="K61" i="26" s="1"/>
  <c r="K62" i="26" s="1"/>
  <c r="J51" i="27" s="1"/>
  <c r="J13" i="26"/>
  <c r="J61" i="26" s="1"/>
  <c r="J62" i="26" s="1"/>
  <c r="I51" i="27" s="1"/>
  <c r="I13" i="26"/>
  <c r="I61" i="26"/>
  <c r="I62" i="26" s="1"/>
  <c r="H51" i="27" s="1"/>
  <c r="H13" i="26"/>
  <c r="H61" i="26"/>
  <c r="H62" i="26" s="1"/>
  <c r="G13" i="26"/>
  <c r="G61" i="26"/>
  <c r="G62" i="26" s="1"/>
  <c r="F51" i="27" s="1"/>
  <c r="F13" i="26"/>
  <c r="F61" i="26" s="1"/>
  <c r="F62" i="26" s="1"/>
  <c r="R51" i="27" s="1"/>
  <c r="E13" i="26"/>
  <c r="E61" i="26" s="1"/>
  <c r="E62" i="26" s="1"/>
  <c r="Q51" i="27" s="1"/>
  <c r="E33" i="26"/>
  <c r="E34" i="26"/>
  <c r="E57" i="26"/>
  <c r="E56" i="26"/>
  <c r="E55" i="26"/>
  <c r="E54" i="26"/>
  <c r="E53" i="26"/>
  <c r="E52" i="26"/>
  <c r="E51" i="26"/>
  <c r="E50" i="26"/>
  <c r="E49" i="26"/>
  <c r="E48" i="26"/>
  <c r="E47" i="26"/>
  <c r="E46" i="26"/>
  <c r="E45" i="26"/>
  <c r="E44" i="26"/>
  <c r="E43" i="26"/>
  <c r="E42" i="26"/>
  <c r="E41" i="26"/>
  <c r="E40" i="26"/>
  <c r="E39" i="26"/>
  <c r="E38" i="26"/>
  <c r="E37" i="26"/>
  <c r="E36" i="26"/>
  <c r="E35" i="26"/>
  <c r="E31" i="26"/>
  <c r="E59" i="26" s="1"/>
  <c r="E30" i="26"/>
  <c r="E29" i="26"/>
  <c r="D13" i="26"/>
  <c r="D61" i="26" s="1"/>
  <c r="D62" i="26" s="1"/>
  <c r="P51" i="27"/>
  <c r="U15" i="22"/>
  <c r="T15" i="22"/>
  <c r="T205" i="22" s="1"/>
  <c r="S15" i="22"/>
  <c r="S210" i="22" s="1"/>
  <c r="U212" i="22"/>
  <c r="S208" i="22"/>
  <c r="S206" i="22"/>
  <c r="S204" i="22"/>
  <c r="S201" i="22"/>
  <c r="T200" i="22"/>
  <c r="S200" i="22"/>
  <c r="S199" i="22"/>
  <c r="S197" i="22"/>
  <c r="T196" i="22"/>
  <c r="S196" i="22"/>
  <c r="S195" i="22"/>
  <c r="U194" i="22"/>
  <c r="S193" i="22"/>
  <c r="T192" i="22"/>
  <c r="S192" i="22"/>
  <c r="S191" i="22"/>
  <c r="T187" i="22"/>
  <c r="S187" i="22"/>
  <c r="T185" i="22"/>
  <c r="S185" i="22"/>
  <c r="S184" i="22"/>
  <c r="T182" i="22"/>
  <c r="S182" i="22"/>
  <c r="T181" i="22"/>
  <c r="S181" i="22"/>
  <c r="S180" i="22"/>
  <c r="U178" i="22"/>
  <c r="T178" i="22"/>
  <c r="S178" i="22"/>
  <c r="S177" i="22"/>
  <c r="S175" i="22"/>
  <c r="T174" i="22"/>
  <c r="S174" i="22"/>
  <c r="S173" i="22"/>
  <c r="S172" i="22"/>
  <c r="S171" i="22"/>
  <c r="T169" i="22"/>
  <c r="S169" i="22"/>
  <c r="S167" i="22"/>
  <c r="S163" i="22"/>
  <c r="T161" i="22"/>
  <c r="S161" i="22"/>
  <c r="S160" i="22"/>
  <c r="S158" i="22"/>
  <c r="T157" i="22"/>
  <c r="S157" i="22"/>
  <c r="S156" i="22"/>
  <c r="S155" i="22"/>
  <c r="S154" i="22"/>
  <c r="T153" i="22"/>
  <c r="S153" i="22"/>
  <c r="S152" i="22"/>
  <c r="S151" i="22"/>
  <c r="S150" i="22"/>
  <c r="U149" i="22"/>
  <c r="T149" i="22"/>
  <c r="S149" i="22"/>
  <c r="T148" i="22"/>
  <c r="S148" i="22"/>
  <c r="S147" i="22"/>
  <c r="T146" i="22"/>
  <c r="S146" i="22"/>
  <c r="T145" i="22"/>
  <c r="S145" i="22"/>
  <c r="T144" i="22"/>
  <c r="S144" i="22"/>
  <c r="S143" i="22"/>
  <c r="T142" i="22"/>
  <c r="S142" i="22"/>
  <c r="S141" i="22"/>
  <c r="S140" i="22"/>
  <c r="S139" i="22"/>
  <c r="T138" i="22"/>
  <c r="S138" i="22"/>
  <c r="S137" i="22"/>
  <c r="S136" i="22"/>
  <c r="S135" i="22"/>
  <c r="T134" i="22"/>
  <c r="S134" i="22"/>
  <c r="S133" i="22"/>
  <c r="S132" i="22"/>
  <c r="S131" i="22"/>
  <c r="T130" i="22"/>
  <c r="S130" i="22"/>
  <c r="S129" i="22"/>
  <c r="S128" i="22"/>
  <c r="S127" i="22"/>
  <c r="T126" i="22"/>
  <c r="S126" i="22"/>
  <c r="S125" i="22"/>
  <c r="S124" i="22"/>
  <c r="S123" i="22"/>
  <c r="T122" i="22"/>
  <c r="S122" i="22"/>
  <c r="S120" i="22"/>
  <c r="S118" i="22"/>
  <c r="S117" i="22"/>
  <c r="T116" i="22"/>
  <c r="S116" i="22"/>
  <c r="T114" i="22"/>
  <c r="S114" i="22"/>
  <c r="S113" i="22"/>
  <c r="S112" i="22"/>
  <c r="U111" i="22"/>
  <c r="T111" i="22"/>
  <c r="S111" i="22"/>
  <c r="T110" i="22"/>
  <c r="S110" i="22"/>
  <c r="S109" i="22"/>
  <c r="S108" i="22"/>
  <c r="U106" i="22"/>
  <c r="T106" i="22"/>
  <c r="S106" i="22"/>
  <c r="U105" i="22"/>
  <c r="T105" i="22"/>
  <c r="S105" i="22"/>
  <c r="S104" i="22"/>
  <c r="U103" i="22"/>
  <c r="S103" i="22"/>
  <c r="T102" i="22"/>
  <c r="S102" i="22"/>
  <c r="T101" i="22"/>
  <c r="S101" i="22"/>
  <c r="S100" i="22"/>
  <c r="S99" i="22"/>
  <c r="T98" i="22"/>
  <c r="S98" i="22"/>
  <c r="T97" i="22"/>
  <c r="S97" i="22"/>
  <c r="S96" i="22"/>
  <c r="U95" i="22"/>
  <c r="S95" i="22"/>
  <c r="T94" i="22"/>
  <c r="S94" i="22"/>
  <c r="T92" i="22"/>
  <c r="S92" i="22"/>
  <c r="S91" i="22"/>
  <c r="U90" i="22"/>
  <c r="S90" i="22"/>
  <c r="T89" i="22"/>
  <c r="S89" i="22"/>
  <c r="T88" i="22"/>
  <c r="S88" i="22"/>
  <c r="S87" i="22"/>
  <c r="S86" i="22"/>
  <c r="T84" i="22"/>
  <c r="S84" i="22"/>
  <c r="T83" i="22"/>
  <c r="S83" i="22"/>
  <c r="S82" i="22"/>
  <c r="U81" i="22"/>
  <c r="S81" i="22"/>
  <c r="T80" i="22"/>
  <c r="S80" i="22"/>
  <c r="T79" i="22"/>
  <c r="S79" i="22"/>
  <c r="T78" i="22"/>
  <c r="S78" i="22"/>
  <c r="S77" i="22"/>
  <c r="T76" i="22"/>
  <c r="S76" i="22"/>
  <c r="T75" i="22"/>
  <c r="S75" i="22"/>
  <c r="T74" i="22"/>
  <c r="S74" i="22"/>
  <c r="S73" i="22"/>
  <c r="T72" i="22"/>
  <c r="S72" i="22"/>
  <c r="T71" i="22"/>
  <c r="S71" i="22"/>
  <c r="T70" i="22"/>
  <c r="S70" i="22"/>
  <c r="S69" i="22"/>
  <c r="T68" i="22"/>
  <c r="S68" i="22"/>
  <c r="T67" i="22"/>
  <c r="S67" i="22"/>
  <c r="T66" i="22"/>
  <c r="S66" i="22"/>
  <c r="S65" i="22"/>
  <c r="U64" i="22"/>
  <c r="T64" i="22"/>
  <c r="S64" i="22"/>
  <c r="T63" i="22"/>
  <c r="S63" i="22"/>
  <c r="T62" i="22"/>
  <c r="S62" i="22"/>
  <c r="S61" i="22"/>
  <c r="T60" i="22"/>
  <c r="S60" i="22"/>
  <c r="T59" i="22"/>
  <c r="S59" i="22"/>
  <c r="T58" i="22"/>
  <c r="S58" i="22"/>
  <c r="S57" i="22"/>
  <c r="T56" i="22"/>
  <c r="S56" i="22"/>
  <c r="T55" i="22"/>
  <c r="S55" i="22"/>
  <c r="T54" i="22"/>
  <c r="S54" i="22"/>
  <c r="S53" i="22"/>
  <c r="U52" i="22"/>
  <c r="T52" i="22"/>
  <c r="S52" i="22"/>
  <c r="T51" i="22"/>
  <c r="S51" i="22"/>
  <c r="T50" i="22"/>
  <c r="S50" i="22"/>
  <c r="S49" i="22"/>
  <c r="T47" i="22"/>
  <c r="S47" i="22"/>
  <c r="T46" i="22"/>
  <c r="S46" i="22"/>
  <c r="T45" i="22"/>
  <c r="S45" i="22"/>
  <c r="S44" i="22"/>
  <c r="T43" i="22"/>
  <c r="S43" i="22"/>
  <c r="T42" i="22"/>
  <c r="S42" i="22"/>
  <c r="T41" i="22"/>
  <c r="S41" i="22"/>
  <c r="S40" i="22"/>
  <c r="T39" i="22"/>
  <c r="S39" i="22"/>
  <c r="U38" i="22"/>
  <c r="T38" i="22"/>
  <c r="S38" i="22"/>
  <c r="T37" i="22"/>
  <c r="S37" i="22"/>
  <c r="S36" i="22"/>
  <c r="T34" i="22"/>
  <c r="S34" i="22"/>
  <c r="T33" i="22"/>
  <c r="S33" i="22"/>
  <c r="T32" i="22"/>
  <c r="S32" i="22"/>
  <c r="T31" i="22"/>
  <c r="S31" i="22"/>
  <c r="T30" i="22"/>
  <c r="S30" i="22"/>
  <c r="T29" i="22"/>
  <c r="S29" i="22"/>
  <c r="T28" i="22"/>
  <c r="S28" i="22"/>
  <c r="T27" i="22"/>
  <c r="S27" i="22"/>
  <c r="U26" i="22"/>
  <c r="T26" i="22"/>
  <c r="S26" i="22"/>
  <c r="T25" i="22"/>
  <c r="S25" i="22"/>
  <c r="T24" i="22"/>
  <c r="S24" i="22"/>
  <c r="U23" i="22"/>
  <c r="T23" i="22"/>
  <c r="S23" i="22"/>
  <c r="T22" i="22"/>
  <c r="S22" i="22"/>
  <c r="T21" i="22"/>
  <c r="S21" i="22"/>
  <c r="U20" i="22"/>
  <c r="T20" i="22"/>
  <c r="S20" i="22"/>
  <c r="T19" i="22"/>
  <c r="S19" i="22"/>
  <c r="T18" i="22"/>
  <c r="S18" i="22"/>
  <c r="T17" i="22"/>
  <c r="S17" i="22"/>
  <c r="I8" i="41"/>
  <c r="J8" i="41" s="1"/>
  <c r="I9" i="41"/>
  <c r="J9" i="41" s="1"/>
  <c r="I10" i="41"/>
  <c r="J10" i="41" s="1"/>
  <c r="I11" i="41"/>
  <c r="J11" i="41" s="1"/>
  <c r="I12" i="41"/>
  <c r="J12" i="41" s="1"/>
  <c r="I13" i="41"/>
  <c r="J13" i="41" s="1"/>
  <c r="I14" i="41"/>
  <c r="J14" i="41"/>
  <c r="F8" i="41"/>
  <c r="G8" i="41" s="1"/>
  <c r="F9" i="41"/>
  <c r="F10" i="41"/>
  <c r="G10" i="41"/>
  <c r="F11" i="41"/>
  <c r="G11" i="41"/>
  <c r="F12" i="41"/>
  <c r="G12" i="41" s="1"/>
  <c r="F13" i="41"/>
  <c r="G13" i="41"/>
  <c r="F14" i="41"/>
  <c r="G14" i="41"/>
  <c r="C8" i="41"/>
  <c r="C9" i="41"/>
  <c r="D9" i="41" s="1"/>
  <c r="C10" i="41"/>
  <c r="D10" i="41" s="1"/>
  <c r="C11" i="41"/>
  <c r="D11" i="41" s="1"/>
  <c r="C12" i="41"/>
  <c r="D12" i="41" s="1"/>
  <c r="C13" i="41"/>
  <c r="D13" i="41" s="1"/>
  <c r="C14" i="41"/>
  <c r="D14" i="41" s="1"/>
  <c r="AM8" i="41"/>
  <c r="AN8" i="41" s="1"/>
  <c r="AM9" i="41"/>
  <c r="AN9" i="41" s="1"/>
  <c r="AM10" i="41"/>
  <c r="AN10" i="41"/>
  <c r="AM11" i="41"/>
  <c r="AN11" i="41" s="1"/>
  <c r="AM12" i="41"/>
  <c r="AN12" i="41" s="1"/>
  <c r="AM13" i="41"/>
  <c r="AN13" i="41" s="1"/>
  <c r="AM14" i="41"/>
  <c r="AN14" i="41"/>
  <c r="AJ8" i="41"/>
  <c r="AK8" i="41" s="1"/>
  <c r="AJ9" i="41"/>
  <c r="AK9" i="41" s="1"/>
  <c r="AJ10" i="41"/>
  <c r="AK10" i="41"/>
  <c r="AJ11" i="41"/>
  <c r="AK11" i="41" s="1"/>
  <c r="AJ12" i="41"/>
  <c r="AK12" i="41"/>
  <c r="AJ13" i="41"/>
  <c r="AK13" i="41"/>
  <c r="AJ14" i="41"/>
  <c r="AK14" i="41"/>
  <c r="AG8" i="41"/>
  <c r="AG9" i="41"/>
  <c r="AH9" i="41" s="1"/>
  <c r="AG10" i="41"/>
  <c r="AH10" i="41" s="1"/>
  <c r="AG11" i="41"/>
  <c r="AH11" i="41" s="1"/>
  <c r="AG12" i="41"/>
  <c r="AH12" i="41" s="1"/>
  <c r="AG13" i="41"/>
  <c r="AH13" i="41" s="1"/>
  <c r="AG14" i="41"/>
  <c r="AH14" i="41" s="1"/>
  <c r="AD8" i="41"/>
  <c r="AE8" i="41" s="1"/>
  <c r="AD9" i="41"/>
  <c r="AE9" i="41" s="1"/>
  <c r="AE16" i="41" s="1"/>
  <c r="L20" i="27" s="1"/>
  <c r="AD10" i="41"/>
  <c r="AE10" i="41" s="1"/>
  <c r="AD11" i="41"/>
  <c r="AE11" i="41" s="1"/>
  <c r="AD12" i="41"/>
  <c r="AE12" i="41" s="1"/>
  <c r="AD13" i="41"/>
  <c r="AE13" i="41"/>
  <c r="AD14" i="41"/>
  <c r="AE14" i="41" s="1"/>
  <c r="AA8" i="41"/>
  <c r="AA9" i="41"/>
  <c r="AB9" i="41"/>
  <c r="AA10" i="41"/>
  <c r="AB10" i="41"/>
  <c r="AA11" i="41"/>
  <c r="AB11" i="41" s="1"/>
  <c r="AA12" i="41"/>
  <c r="AB12" i="41"/>
  <c r="AA13" i="41"/>
  <c r="AB13" i="41"/>
  <c r="AA14" i="41"/>
  <c r="AB14" i="41"/>
  <c r="X8" i="41"/>
  <c r="Y8" i="41" s="1"/>
  <c r="X9" i="41"/>
  <c r="Y9" i="41" s="1"/>
  <c r="X10" i="41"/>
  <c r="Y10" i="41" s="1"/>
  <c r="X11" i="41"/>
  <c r="Y11" i="41" s="1"/>
  <c r="X12" i="41"/>
  <c r="Y12" i="41" s="1"/>
  <c r="X13" i="41"/>
  <c r="Y13" i="41" s="1"/>
  <c r="X14" i="41"/>
  <c r="Y14" i="41"/>
  <c r="U8" i="41"/>
  <c r="U9" i="41"/>
  <c r="V9" i="41"/>
  <c r="U10" i="41"/>
  <c r="V10" i="41" s="1"/>
  <c r="U11" i="41"/>
  <c r="V11" i="41"/>
  <c r="U12" i="41"/>
  <c r="V12" i="41" s="1"/>
  <c r="U13" i="41"/>
  <c r="V13" i="41"/>
  <c r="U14" i="41"/>
  <c r="V14" i="41" s="1"/>
  <c r="R8" i="41"/>
  <c r="R9" i="41"/>
  <c r="S9" i="41" s="1"/>
  <c r="R10" i="41"/>
  <c r="S10" i="41" s="1"/>
  <c r="R11" i="41"/>
  <c r="S11" i="41" s="1"/>
  <c r="R12" i="41"/>
  <c r="S12" i="41" s="1"/>
  <c r="R13" i="41"/>
  <c r="S13" i="41"/>
  <c r="R14" i="41"/>
  <c r="S14" i="41" s="1"/>
  <c r="O8" i="41"/>
  <c r="O9" i="41"/>
  <c r="P9" i="41" s="1"/>
  <c r="O10" i="41"/>
  <c r="P10" i="41" s="1"/>
  <c r="O11" i="41"/>
  <c r="P11" i="41" s="1"/>
  <c r="O12" i="41"/>
  <c r="P12" i="41" s="1"/>
  <c r="O13" i="41"/>
  <c r="P13" i="41"/>
  <c r="O14" i="41"/>
  <c r="P14" i="41" s="1"/>
  <c r="L8" i="41"/>
  <c r="L9" i="41"/>
  <c r="M9" i="41" s="1"/>
  <c r="L10" i="41"/>
  <c r="M10" i="41" s="1"/>
  <c r="L11" i="41"/>
  <c r="M11" i="41" s="1"/>
  <c r="M12" i="41"/>
  <c r="L13" i="41"/>
  <c r="M13" i="41" s="1"/>
  <c r="L14" i="41"/>
  <c r="M14" i="41" s="1"/>
  <c r="I9" i="37"/>
  <c r="J9" i="37" s="1"/>
  <c r="J22" i="37" s="1"/>
  <c r="R53" i="27" s="1"/>
  <c r="I10" i="37"/>
  <c r="J10" i="37" s="1"/>
  <c r="I11" i="37"/>
  <c r="J11" i="37" s="1"/>
  <c r="I12" i="37"/>
  <c r="J12" i="37" s="1"/>
  <c r="I13" i="37"/>
  <c r="J13" i="37"/>
  <c r="I14" i="37"/>
  <c r="J14" i="37" s="1"/>
  <c r="I15" i="37"/>
  <c r="J15" i="37" s="1"/>
  <c r="I16" i="37"/>
  <c r="J16" i="37" s="1"/>
  <c r="I17" i="37"/>
  <c r="J17" i="37"/>
  <c r="I18" i="37"/>
  <c r="J18" i="37" s="1"/>
  <c r="I19" i="37"/>
  <c r="J19" i="37" s="1"/>
  <c r="I20" i="37"/>
  <c r="J20" i="37" s="1"/>
  <c r="F9" i="37"/>
  <c r="G9" i="37" s="1"/>
  <c r="G22" i="37" s="1"/>
  <c r="Q53" i="27" s="1"/>
  <c r="F10" i="37"/>
  <c r="G10" i="37" s="1"/>
  <c r="F11" i="37"/>
  <c r="G11" i="37" s="1"/>
  <c r="F12" i="37"/>
  <c r="G12" i="37" s="1"/>
  <c r="F13" i="37"/>
  <c r="G13" i="37"/>
  <c r="F14" i="37"/>
  <c r="G14" i="37" s="1"/>
  <c r="F15" i="37"/>
  <c r="G15" i="37" s="1"/>
  <c r="F16" i="37"/>
  <c r="G16" i="37" s="1"/>
  <c r="F17" i="37"/>
  <c r="G17" i="37" s="1"/>
  <c r="F18" i="37"/>
  <c r="G18" i="37" s="1"/>
  <c r="F19" i="37"/>
  <c r="G19" i="37" s="1"/>
  <c r="F20" i="37"/>
  <c r="G20" i="37" s="1"/>
  <c r="C9" i="37"/>
  <c r="D9" i="37"/>
  <c r="C10" i="37"/>
  <c r="D10" i="37" s="1"/>
  <c r="C11" i="37"/>
  <c r="D11" i="37" s="1"/>
  <c r="C12" i="37"/>
  <c r="D12" i="37" s="1"/>
  <c r="C13" i="37"/>
  <c r="D13" i="37" s="1"/>
  <c r="C14" i="37"/>
  <c r="D14" i="37" s="1"/>
  <c r="C16" i="37"/>
  <c r="D16" i="37" s="1"/>
  <c r="C17" i="37"/>
  <c r="D17" i="37" s="1"/>
  <c r="C18" i="37"/>
  <c r="D18" i="37" s="1"/>
  <c r="C19" i="37"/>
  <c r="D19" i="37" s="1"/>
  <c r="C20" i="37"/>
  <c r="D20" i="37" s="1"/>
  <c r="AM9" i="37"/>
  <c r="AN9" i="37" s="1"/>
  <c r="AM10" i="37"/>
  <c r="AN10" i="37"/>
  <c r="AM11" i="37"/>
  <c r="AN11" i="37" s="1"/>
  <c r="AM12" i="37"/>
  <c r="AN12" i="37" s="1"/>
  <c r="AM13" i="37"/>
  <c r="AN13" i="37" s="1"/>
  <c r="AM14" i="37"/>
  <c r="AN14" i="37"/>
  <c r="AM15" i="37"/>
  <c r="AN15" i="37" s="1"/>
  <c r="AM16" i="37"/>
  <c r="AN16" i="37" s="1"/>
  <c r="AM17" i="37"/>
  <c r="AN17" i="37" s="1"/>
  <c r="AM18" i="37"/>
  <c r="AN18" i="37" s="1"/>
  <c r="AM19" i="37"/>
  <c r="AN19" i="37" s="1"/>
  <c r="AM20" i="37"/>
  <c r="AN20" i="37" s="1"/>
  <c r="AJ9" i="37"/>
  <c r="AK9" i="37" s="1"/>
  <c r="AJ10" i="37"/>
  <c r="AK10" i="37"/>
  <c r="AJ11" i="37"/>
  <c r="AK11" i="37" s="1"/>
  <c r="AJ12" i="37"/>
  <c r="AK12" i="37" s="1"/>
  <c r="AJ13" i="37"/>
  <c r="AK13" i="37" s="1"/>
  <c r="AJ14" i="37"/>
  <c r="AK14" i="37" s="1"/>
  <c r="AJ15" i="37"/>
  <c r="AK15" i="37" s="1"/>
  <c r="AJ16" i="37"/>
  <c r="AK16" i="37" s="1"/>
  <c r="AJ17" i="37"/>
  <c r="AK17" i="37" s="1"/>
  <c r="AJ18" i="37"/>
  <c r="AK18" i="37"/>
  <c r="AJ19" i="37"/>
  <c r="AK19" i="37" s="1"/>
  <c r="AJ20" i="37"/>
  <c r="AK20" i="37" s="1"/>
  <c r="AG9" i="37"/>
  <c r="AH9" i="37" s="1"/>
  <c r="AG10" i="37"/>
  <c r="AH10" i="37" s="1"/>
  <c r="AG11" i="37"/>
  <c r="AH11" i="37" s="1"/>
  <c r="AG12" i="37"/>
  <c r="AH12" i="37" s="1"/>
  <c r="AG13" i="37"/>
  <c r="AH13" i="37" s="1"/>
  <c r="AG14" i="37"/>
  <c r="AH14" i="37" s="1"/>
  <c r="AG15" i="37"/>
  <c r="AH15" i="37" s="1"/>
  <c r="AG16" i="37"/>
  <c r="AH16" i="37" s="1"/>
  <c r="AG17" i="37"/>
  <c r="AH17" i="37" s="1"/>
  <c r="AG18" i="37"/>
  <c r="AH18" i="37"/>
  <c r="AG19" i="37"/>
  <c r="AH19" i="37" s="1"/>
  <c r="AG20" i="37"/>
  <c r="AH20" i="37" s="1"/>
  <c r="AD9" i="37"/>
  <c r="AE9" i="37" s="1"/>
  <c r="AD10" i="37"/>
  <c r="AE10" i="37"/>
  <c r="AD11" i="37"/>
  <c r="AE11" i="37" s="1"/>
  <c r="AD12" i="37"/>
  <c r="AE12" i="37" s="1"/>
  <c r="AD13" i="37"/>
  <c r="AE13" i="37" s="1"/>
  <c r="AD14" i="37"/>
  <c r="AE14" i="37" s="1"/>
  <c r="AD15" i="37"/>
  <c r="AE15" i="37" s="1"/>
  <c r="AD16" i="37"/>
  <c r="AE16" i="37" s="1"/>
  <c r="AD17" i="37"/>
  <c r="AE17" i="37" s="1"/>
  <c r="AD18" i="37"/>
  <c r="AE18" i="37"/>
  <c r="AD19" i="37"/>
  <c r="AE19" i="37" s="1"/>
  <c r="AD20" i="37"/>
  <c r="AE20" i="37" s="1"/>
  <c r="AA9" i="37"/>
  <c r="AB9" i="37" s="1"/>
  <c r="AA10" i="37"/>
  <c r="AB10" i="37" s="1"/>
  <c r="AA11" i="37"/>
  <c r="AB11" i="37" s="1"/>
  <c r="AA12" i="37"/>
  <c r="AB12" i="37" s="1"/>
  <c r="AA13" i="37"/>
  <c r="AA14" i="37"/>
  <c r="AB14" i="37"/>
  <c r="AA15" i="37"/>
  <c r="AB15" i="37" s="1"/>
  <c r="AA16" i="37"/>
  <c r="AB16" i="37"/>
  <c r="AA17" i="37"/>
  <c r="AB17" i="37" s="1"/>
  <c r="AA18" i="37"/>
  <c r="AB18" i="37"/>
  <c r="AA19" i="37"/>
  <c r="AB19" i="37" s="1"/>
  <c r="AA20" i="37"/>
  <c r="AB20" i="37"/>
  <c r="X9" i="37"/>
  <c r="Y9" i="37" s="1"/>
  <c r="X10" i="37"/>
  <c r="X11" i="37"/>
  <c r="Y11" i="37" s="1"/>
  <c r="X12" i="37"/>
  <c r="Y12" i="37" s="1"/>
  <c r="X13" i="37"/>
  <c r="Y13" i="37" s="1"/>
  <c r="X14" i="37"/>
  <c r="Y14" i="37" s="1"/>
  <c r="X15" i="37"/>
  <c r="Y15" i="37" s="1"/>
  <c r="X16" i="37"/>
  <c r="Y16" i="37" s="1"/>
  <c r="X17" i="37"/>
  <c r="Y17" i="37" s="1"/>
  <c r="X18" i="37"/>
  <c r="Y18" i="37" s="1"/>
  <c r="X19" i="37"/>
  <c r="Y19" i="37"/>
  <c r="X20" i="37"/>
  <c r="Y20" i="37" s="1"/>
  <c r="U9" i="37"/>
  <c r="V9" i="37" s="1"/>
  <c r="U10" i="37"/>
  <c r="V10" i="37" s="1"/>
  <c r="U11" i="37"/>
  <c r="V11" i="37"/>
  <c r="U12" i="37"/>
  <c r="V12" i="37" s="1"/>
  <c r="U13" i="37"/>
  <c r="V13" i="37" s="1"/>
  <c r="U14" i="37"/>
  <c r="V14" i="37" s="1"/>
  <c r="U15" i="37"/>
  <c r="V15" i="37" s="1"/>
  <c r="U16" i="37"/>
  <c r="V16" i="37" s="1"/>
  <c r="U17" i="37"/>
  <c r="V17" i="37" s="1"/>
  <c r="U18" i="37"/>
  <c r="V18" i="37" s="1"/>
  <c r="U19" i="37"/>
  <c r="V19" i="37"/>
  <c r="U20" i="37"/>
  <c r="V20" i="37" s="1"/>
  <c r="R9" i="37"/>
  <c r="S9" i="37" s="1"/>
  <c r="R10" i="37"/>
  <c r="S10" i="37" s="1"/>
  <c r="R11" i="37"/>
  <c r="S11" i="37" s="1"/>
  <c r="R12" i="37"/>
  <c r="S12" i="37" s="1"/>
  <c r="R13" i="37"/>
  <c r="S13" i="37" s="1"/>
  <c r="R14" i="37"/>
  <c r="S14" i="37" s="1"/>
  <c r="R15" i="37"/>
  <c r="S15" i="37"/>
  <c r="R16" i="37"/>
  <c r="S16" i="37" s="1"/>
  <c r="R17" i="37"/>
  <c r="S17" i="37" s="1"/>
  <c r="R18" i="37"/>
  <c r="S18" i="37" s="1"/>
  <c r="R19" i="37"/>
  <c r="S19" i="37" s="1"/>
  <c r="R20" i="37"/>
  <c r="S20" i="37" s="1"/>
  <c r="O9" i="37"/>
  <c r="P9" i="37" s="1"/>
  <c r="O10" i="37"/>
  <c r="P10" i="37" s="1"/>
  <c r="O11" i="37"/>
  <c r="P11" i="37" s="1"/>
  <c r="O12" i="37"/>
  <c r="P12" i="37" s="1"/>
  <c r="O13" i="37"/>
  <c r="P13" i="37" s="1"/>
  <c r="O14" i="37"/>
  <c r="P14" i="37" s="1"/>
  <c r="O15" i="37"/>
  <c r="P15" i="37"/>
  <c r="O16" i="37"/>
  <c r="P16" i="37" s="1"/>
  <c r="O17" i="37"/>
  <c r="P17" i="37"/>
  <c r="O18" i="37"/>
  <c r="P18" i="37" s="1"/>
  <c r="O19" i="37"/>
  <c r="P19" i="37"/>
  <c r="O20" i="37"/>
  <c r="P20" i="37" s="1"/>
  <c r="L9" i="37"/>
  <c r="M9" i="37"/>
  <c r="L10" i="37"/>
  <c r="M10" i="37" s="1"/>
  <c r="L11" i="37"/>
  <c r="M11" i="37"/>
  <c r="L12" i="37"/>
  <c r="M12" i="37" s="1"/>
  <c r="L13" i="37"/>
  <c r="M13" i="37"/>
  <c r="L14" i="37"/>
  <c r="M14" i="37" s="1"/>
  <c r="L15" i="37"/>
  <c r="M15" i="37"/>
  <c r="L16" i="37"/>
  <c r="M16" i="37" s="1"/>
  <c r="L17" i="37"/>
  <c r="M17" i="37"/>
  <c r="L18" i="37"/>
  <c r="M18" i="37" s="1"/>
  <c r="L19" i="37"/>
  <c r="M19" i="37" s="1"/>
  <c r="L20" i="37"/>
  <c r="M20" i="37"/>
  <c r="M62" i="26"/>
  <c r="L51" i="27" s="1"/>
  <c r="G51" i="27"/>
  <c r="N6" i="18"/>
  <c r="BZ19" i="18"/>
  <c r="BZ18" i="18"/>
  <c r="BZ17" i="18"/>
  <c r="BZ16" i="18"/>
  <c r="BZ15" i="18"/>
  <c r="BZ14" i="18"/>
  <c r="BZ12" i="18"/>
  <c r="BZ11" i="18"/>
  <c r="BZ10" i="18"/>
  <c r="BT19" i="18"/>
  <c r="BT18" i="18"/>
  <c r="BT17" i="18"/>
  <c r="BT16" i="18"/>
  <c r="BT15" i="18"/>
  <c r="BT14" i="18"/>
  <c r="BT13" i="18"/>
  <c r="BT12" i="18"/>
  <c r="BT11" i="18"/>
  <c r="BT10" i="18"/>
  <c r="BN18" i="18"/>
  <c r="BN17" i="18"/>
  <c r="BN16" i="18"/>
  <c r="BN15" i="18"/>
  <c r="BN14" i="18"/>
  <c r="BN13" i="18"/>
  <c r="BN12" i="18"/>
  <c r="BN11" i="18"/>
  <c r="BN10" i="18"/>
  <c r="BH9" i="18"/>
  <c r="BH19" i="18" s="1"/>
  <c r="BH18" i="18"/>
  <c r="BH17" i="18"/>
  <c r="BH16" i="18"/>
  <c r="BH15" i="18"/>
  <c r="BH14" i="18"/>
  <c r="BH13" i="18"/>
  <c r="BH12" i="18"/>
  <c r="BH11" i="18"/>
  <c r="BH10" i="18"/>
  <c r="BB9" i="18"/>
  <c r="BB19" i="18"/>
  <c r="BB18" i="18"/>
  <c r="BB17" i="18"/>
  <c r="BB16" i="18"/>
  <c r="BB15" i="18"/>
  <c r="BB14" i="18"/>
  <c r="BB13" i="18"/>
  <c r="BB12" i="18"/>
  <c r="BB11" i="18"/>
  <c r="BB10" i="18"/>
  <c r="AV9" i="18"/>
  <c r="AV19" i="18" s="1"/>
  <c r="AV18" i="18"/>
  <c r="AV17" i="18"/>
  <c r="AV16" i="18"/>
  <c r="AV15" i="18"/>
  <c r="AV14" i="18"/>
  <c r="AV13" i="18"/>
  <c r="AV12" i="18"/>
  <c r="AV11" i="18"/>
  <c r="AV10" i="18"/>
  <c r="AP9" i="18"/>
  <c r="AP19" i="18" s="1"/>
  <c r="AP18" i="18"/>
  <c r="AP17" i="18"/>
  <c r="AP16" i="18"/>
  <c r="AP15" i="18"/>
  <c r="AP14" i="18"/>
  <c r="AP13" i="18"/>
  <c r="AP12" i="18"/>
  <c r="AP11" i="18"/>
  <c r="AP10" i="18"/>
  <c r="AJ9" i="18"/>
  <c r="AJ19" i="18" s="1"/>
  <c r="D16" i="32" s="1"/>
  <c r="E16" i="32" s="1"/>
  <c r="F16" i="32" s="1"/>
  <c r="G16" i="32" s="1"/>
  <c r="AJ18" i="18"/>
  <c r="AJ17" i="18"/>
  <c r="AJ16" i="18"/>
  <c r="AJ15" i="18"/>
  <c r="AJ14" i="18"/>
  <c r="AJ13" i="18"/>
  <c r="AJ12" i="18"/>
  <c r="AJ11" i="18"/>
  <c r="AJ10" i="18"/>
  <c r="AD9" i="18"/>
  <c r="AD18" i="18"/>
  <c r="AD17" i="18"/>
  <c r="AD16" i="18"/>
  <c r="AD15" i="18"/>
  <c r="AD14" i="18"/>
  <c r="AD13" i="18"/>
  <c r="AD12" i="18"/>
  <c r="AD11" i="18"/>
  <c r="AD10" i="18"/>
  <c r="X9" i="18"/>
  <c r="X18" i="18"/>
  <c r="X17" i="18"/>
  <c r="X16" i="18"/>
  <c r="X15" i="18"/>
  <c r="X14" i="18"/>
  <c r="X13" i="18"/>
  <c r="X12" i="18"/>
  <c r="X11" i="18"/>
  <c r="X10" i="18"/>
  <c r="R9" i="18"/>
  <c r="R19" i="18"/>
  <c r="R18" i="18"/>
  <c r="R17" i="18"/>
  <c r="R16" i="18"/>
  <c r="R15" i="18"/>
  <c r="R14" i="18"/>
  <c r="R13" i="18"/>
  <c r="R12" i="18"/>
  <c r="R11" i="18"/>
  <c r="R10" i="18"/>
  <c r="L9" i="18"/>
  <c r="L19" i="18" s="1"/>
  <c r="L18" i="18"/>
  <c r="L17" i="18"/>
  <c r="L16" i="18"/>
  <c r="L15" i="18"/>
  <c r="L14" i="18"/>
  <c r="L13" i="18"/>
  <c r="L12" i="18"/>
  <c r="L11" i="18"/>
  <c r="L10" i="18"/>
  <c r="F10" i="18"/>
  <c r="F11" i="18"/>
  <c r="F12" i="18"/>
  <c r="F13" i="18"/>
  <c r="F14" i="18"/>
  <c r="F15" i="18"/>
  <c r="F16" i="18"/>
  <c r="F17" i="18"/>
  <c r="F18" i="18"/>
  <c r="R44" i="27"/>
  <c r="Q44" i="27"/>
  <c r="P44" i="27"/>
  <c r="O44" i="27"/>
  <c r="N44" i="27"/>
  <c r="M44" i="27"/>
  <c r="L44" i="27"/>
  <c r="K44" i="27"/>
  <c r="J44" i="27"/>
  <c r="I44" i="27"/>
  <c r="H44" i="27"/>
  <c r="G44" i="27"/>
  <c r="F44" i="27"/>
  <c r="N9" i="25"/>
  <c r="N10" i="25"/>
  <c r="N11" i="25"/>
  <c r="M9" i="25"/>
  <c r="M10" i="25"/>
  <c r="M12" i="25" s="1"/>
  <c r="M16" i="25" s="1"/>
  <c r="N50" i="27" s="1"/>
  <c r="M11" i="25"/>
  <c r="L9" i="25"/>
  <c r="L10" i="25"/>
  <c r="L11" i="25"/>
  <c r="K9" i="25"/>
  <c r="K10" i="25"/>
  <c r="K11" i="25"/>
  <c r="J9" i="25"/>
  <c r="J10" i="25"/>
  <c r="J11" i="25"/>
  <c r="I9" i="25"/>
  <c r="I10" i="25"/>
  <c r="I11" i="25"/>
  <c r="H9" i="25"/>
  <c r="H10" i="25"/>
  <c r="H11" i="25"/>
  <c r="G9" i="25"/>
  <c r="G12" i="25" s="1"/>
  <c r="G10" i="25"/>
  <c r="G11" i="25"/>
  <c r="F9" i="25"/>
  <c r="F11" i="25"/>
  <c r="V15" i="22"/>
  <c r="E9" i="25"/>
  <c r="E10" i="25"/>
  <c r="E11" i="25"/>
  <c r="D9" i="25"/>
  <c r="D10" i="25"/>
  <c r="D11" i="25"/>
  <c r="C9" i="25"/>
  <c r="C12" i="25" s="1"/>
  <c r="C10" i="25"/>
  <c r="C11" i="25"/>
  <c r="B9" i="25"/>
  <c r="B10" i="25"/>
  <c r="B11" i="25"/>
  <c r="AE15" i="22"/>
  <c r="AE42" i="22" s="1"/>
  <c r="AD15" i="22"/>
  <c r="AC15" i="22"/>
  <c r="AC44" i="22"/>
  <c r="AB15" i="22"/>
  <c r="AA15" i="22"/>
  <c r="AA42" i="22" s="1"/>
  <c r="Z15" i="22"/>
  <c r="Y15" i="22"/>
  <c r="Y44" i="22"/>
  <c r="X15" i="22"/>
  <c r="W15" i="22"/>
  <c r="W42" i="22" s="1"/>
  <c r="W54" i="13"/>
  <c r="S44" i="13"/>
  <c r="S45" i="13"/>
  <c r="S46" i="13"/>
  <c r="S47" i="13"/>
  <c r="S48" i="13"/>
  <c r="S49" i="13"/>
  <c r="S50" i="13"/>
  <c r="S51" i="13"/>
  <c r="S52" i="13"/>
  <c r="S53" i="13"/>
  <c r="AM8" i="48"/>
  <c r="AN8" i="48"/>
  <c r="AM9" i="48"/>
  <c r="AN9" i="48"/>
  <c r="AM10" i="48"/>
  <c r="AM11" i="48"/>
  <c r="AN11" i="48" s="1"/>
  <c r="AM12" i="48"/>
  <c r="AM13" i="48"/>
  <c r="AN13" i="48" s="1"/>
  <c r="AM14" i="48"/>
  <c r="AJ8" i="48"/>
  <c r="AJ9" i="48"/>
  <c r="AK9" i="48" s="1"/>
  <c r="AJ10" i="48"/>
  <c r="AJ11" i="48"/>
  <c r="AJ12" i="48"/>
  <c r="AK12" i="48" s="1"/>
  <c r="AJ13" i="48"/>
  <c r="AK13" i="48" s="1"/>
  <c r="AJ14" i="48"/>
  <c r="AG8" i="48"/>
  <c r="AH8" i="48" s="1"/>
  <c r="AG9" i="48"/>
  <c r="AH9" i="48" s="1"/>
  <c r="AG10" i="48"/>
  <c r="AG11" i="48"/>
  <c r="AH11" i="48" s="1"/>
  <c r="AG12" i="48"/>
  <c r="AH12" i="48"/>
  <c r="AG13" i="48"/>
  <c r="AG14" i="48"/>
  <c r="AH14" i="48" s="1"/>
  <c r="AD8" i="48"/>
  <c r="AD15" i="48" s="1"/>
  <c r="AD9" i="48"/>
  <c r="AD10" i="48"/>
  <c r="AE10" i="48" s="1"/>
  <c r="AD11" i="48"/>
  <c r="AD12" i="48"/>
  <c r="AD13" i="48"/>
  <c r="AE13" i="48"/>
  <c r="AD14" i="48"/>
  <c r="AA8" i="48"/>
  <c r="AA15" i="48" s="1"/>
  <c r="AA9" i="48"/>
  <c r="AB9" i="48" s="1"/>
  <c r="AA10" i="48"/>
  <c r="AA11" i="48"/>
  <c r="AA12" i="48"/>
  <c r="AB12" i="48" s="1"/>
  <c r="AA13" i="48"/>
  <c r="AB13" i="48" s="1"/>
  <c r="AA14" i="48"/>
  <c r="AB14" i="48" s="1"/>
  <c r="X8" i="48"/>
  <c r="X9" i="48"/>
  <c r="Y9" i="48"/>
  <c r="X10" i="48"/>
  <c r="X11" i="48"/>
  <c r="X12" i="48"/>
  <c r="Y12" i="48" s="1"/>
  <c r="Y16" i="48" s="1"/>
  <c r="J32" i="27" s="1"/>
  <c r="X13" i="48"/>
  <c r="Y13" i="48"/>
  <c r="X14" i="48"/>
  <c r="U8" i="48"/>
  <c r="U15" i="48" s="1"/>
  <c r="U9" i="48"/>
  <c r="V9" i="48"/>
  <c r="U10" i="48"/>
  <c r="V10" i="48" s="1"/>
  <c r="U11" i="48"/>
  <c r="U12" i="48"/>
  <c r="V12" i="48"/>
  <c r="U13" i="48"/>
  <c r="V13" i="48" s="1"/>
  <c r="U14" i="48"/>
  <c r="R8" i="48"/>
  <c r="R9" i="48"/>
  <c r="S9" i="48"/>
  <c r="R10" i="48"/>
  <c r="R11" i="48"/>
  <c r="R15" i="48" s="1"/>
  <c r="R12" i="48"/>
  <c r="R13" i="48"/>
  <c r="S13" i="48"/>
  <c r="R14" i="48"/>
  <c r="S14" i="48" s="1"/>
  <c r="O8" i="48"/>
  <c r="O9" i="48"/>
  <c r="P9" i="48"/>
  <c r="O10" i="48"/>
  <c r="P10" i="48" s="1"/>
  <c r="O11" i="48"/>
  <c r="P11" i="48" s="1"/>
  <c r="O12" i="48"/>
  <c r="P12" i="48"/>
  <c r="O13" i="48"/>
  <c r="P13" i="48" s="1"/>
  <c r="O14" i="48"/>
  <c r="L8" i="48"/>
  <c r="L9" i="48"/>
  <c r="M9" i="48" s="1"/>
  <c r="L10" i="48"/>
  <c r="M10" i="48" s="1"/>
  <c r="L11" i="48"/>
  <c r="M11" i="48" s="1"/>
  <c r="L12" i="48"/>
  <c r="M12" i="48"/>
  <c r="L13" i="48"/>
  <c r="M13" i="48" s="1"/>
  <c r="L14" i="48"/>
  <c r="I8" i="48"/>
  <c r="I9" i="48"/>
  <c r="J9" i="48"/>
  <c r="I10" i="48"/>
  <c r="I11" i="48"/>
  <c r="I12" i="48"/>
  <c r="J12" i="48"/>
  <c r="I13" i="48"/>
  <c r="I14" i="48"/>
  <c r="F8" i="48"/>
  <c r="F15" i="48"/>
  <c r="F9" i="48"/>
  <c r="G9" i="48" s="1"/>
  <c r="F10" i="48"/>
  <c r="F11" i="48"/>
  <c r="F12" i="48"/>
  <c r="F13" i="48"/>
  <c r="F14" i="48"/>
  <c r="C8" i="48"/>
  <c r="C15" i="48" s="1"/>
  <c r="C9" i="48"/>
  <c r="C10" i="48"/>
  <c r="C11" i="48"/>
  <c r="D11" i="48" s="1"/>
  <c r="C12" i="48"/>
  <c r="D12" i="48"/>
  <c r="C13" i="48"/>
  <c r="D13" i="48"/>
  <c r="C14" i="48"/>
  <c r="AN12" i="48"/>
  <c r="AK11" i="48"/>
  <c r="AE11" i="48"/>
  <c r="AE12" i="48"/>
  <c r="AB11" i="48"/>
  <c r="Y11" i="48"/>
  <c r="V11" i="48"/>
  <c r="S12" i="48"/>
  <c r="J11" i="48"/>
  <c r="G11" i="48"/>
  <c r="G12" i="48"/>
  <c r="R28" i="27"/>
  <c r="Q28" i="27"/>
  <c r="P28" i="27"/>
  <c r="O28" i="27"/>
  <c r="N28" i="27"/>
  <c r="M28" i="27"/>
  <c r="L28" i="27"/>
  <c r="K28" i="27"/>
  <c r="J28" i="27"/>
  <c r="I28" i="27"/>
  <c r="H28" i="27"/>
  <c r="G28" i="27"/>
  <c r="F28" i="27"/>
  <c r="AH13" i="4"/>
  <c r="AH12" i="4"/>
  <c r="AH11" i="4"/>
  <c r="AH10" i="4"/>
  <c r="AH9" i="4"/>
  <c r="AH16" i="4" s="1"/>
  <c r="AN9" i="42"/>
  <c r="AK9" i="42"/>
  <c r="AH9" i="42"/>
  <c r="AE9" i="42"/>
  <c r="AB9" i="42"/>
  <c r="Y9" i="42"/>
  <c r="V9" i="42"/>
  <c r="S9" i="42"/>
  <c r="P9" i="42"/>
  <c r="M9" i="42"/>
  <c r="J9" i="42"/>
  <c r="G9" i="42"/>
  <c r="D9" i="42"/>
  <c r="AN9" i="40"/>
  <c r="AN10" i="40"/>
  <c r="AN11" i="40"/>
  <c r="AN12" i="40"/>
  <c r="AN13" i="40"/>
  <c r="AN14" i="40"/>
  <c r="AK9" i="40"/>
  <c r="AK10" i="40"/>
  <c r="AK11" i="40"/>
  <c r="AK12" i="40"/>
  <c r="AK13" i="40"/>
  <c r="AK14" i="40"/>
  <c r="AH9" i="40"/>
  <c r="AH10" i="40"/>
  <c r="AH11" i="40"/>
  <c r="AH12" i="40"/>
  <c r="AH13" i="40"/>
  <c r="AH14" i="40"/>
  <c r="AE9" i="40"/>
  <c r="AE10" i="40"/>
  <c r="AE11" i="40"/>
  <c r="AE12" i="40"/>
  <c r="AE13" i="40"/>
  <c r="AE14" i="40"/>
  <c r="AB9" i="40"/>
  <c r="AB10" i="40"/>
  <c r="AB11" i="40"/>
  <c r="AB12" i="40"/>
  <c r="AB13" i="40"/>
  <c r="AB14" i="40"/>
  <c r="Y9" i="40"/>
  <c r="Y10" i="40"/>
  <c r="Y11" i="40"/>
  <c r="Y12" i="40"/>
  <c r="Y13" i="40"/>
  <c r="Y14" i="40"/>
  <c r="V9" i="40"/>
  <c r="V10" i="40"/>
  <c r="V11" i="40"/>
  <c r="V12" i="40"/>
  <c r="V13" i="40"/>
  <c r="V14" i="40"/>
  <c r="S9" i="40"/>
  <c r="S10" i="40"/>
  <c r="S11" i="40"/>
  <c r="S12" i="40"/>
  <c r="S16" i="40" s="1"/>
  <c r="H11" i="27" s="1"/>
  <c r="S13" i="40"/>
  <c r="S14" i="40"/>
  <c r="P9" i="40"/>
  <c r="P10" i="40"/>
  <c r="P11" i="40"/>
  <c r="P12" i="40"/>
  <c r="P13" i="40"/>
  <c r="P14" i="40"/>
  <c r="M9" i="40"/>
  <c r="M10" i="40"/>
  <c r="M11" i="40"/>
  <c r="M12" i="40"/>
  <c r="M13" i="40"/>
  <c r="M14" i="40"/>
  <c r="J9" i="40"/>
  <c r="J10" i="40"/>
  <c r="J11" i="40"/>
  <c r="J12" i="40"/>
  <c r="J13" i="40"/>
  <c r="J14" i="40"/>
  <c r="G9" i="40"/>
  <c r="G10" i="40"/>
  <c r="G11" i="40"/>
  <c r="G12" i="40"/>
  <c r="G13" i="40"/>
  <c r="G14" i="40"/>
  <c r="D9" i="40"/>
  <c r="D10" i="40"/>
  <c r="D11" i="40"/>
  <c r="D12" i="40"/>
  <c r="D13" i="40"/>
  <c r="D14" i="40"/>
  <c r="AM15" i="40"/>
  <c r="AJ15" i="40"/>
  <c r="AG15" i="40"/>
  <c r="AD15" i="40"/>
  <c r="AA15" i="40"/>
  <c r="X15" i="40"/>
  <c r="U15" i="40"/>
  <c r="R15" i="40"/>
  <c r="O15" i="40"/>
  <c r="L15" i="40"/>
  <c r="I15" i="40"/>
  <c r="F15" i="40"/>
  <c r="C15" i="40"/>
  <c r="AD15" i="41"/>
  <c r="AN10" i="48"/>
  <c r="AN14" i="48"/>
  <c r="AK10" i="48"/>
  <c r="AK14" i="48"/>
  <c r="AH10" i="48"/>
  <c r="AH13" i="48"/>
  <c r="AE8" i="48"/>
  <c r="AE9" i="48"/>
  <c r="AE14" i="48"/>
  <c r="AB8" i="48"/>
  <c r="AB10" i="48"/>
  <c r="Y8" i="48"/>
  <c r="Y10" i="48"/>
  <c r="Y14" i="48"/>
  <c r="V14" i="48"/>
  <c r="S8" i="48"/>
  <c r="S10" i="48"/>
  <c r="P14" i="48"/>
  <c r="J10" i="48"/>
  <c r="J13" i="48"/>
  <c r="J14" i="48"/>
  <c r="R31" i="27"/>
  <c r="G10" i="48"/>
  <c r="G13" i="48"/>
  <c r="G14" i="48"/>
  <c r="F31" i="26"/>
  <c r="F30" i="26"/>
  <c r="F29" i="26"/>
  <c r="F27" i="26"/>
  <c r="F26" i="26"/>
  <c r="F25" i="26"/>
  <c r="F24" i="26"/>
  <c r="F23" i="26"/>
  <c r="F22" i="26"/>
  <c r="F21" i="26"/>
  <c r="F20" i="26"/>
  <c r="F19" i="26"/>
  <c r="F58" i="26" s="1"/>
  <c r="F18" i="26"/>
  <c r="E27" i="26"/>
  <c r="E26" i="26"/>
  <c r="E25" i="26"/>
  <c r="E24" i="26"/>
  <c r="E23" i="26"/>
  <c r="E22" i="26"/>
  <c r="E21" i="26"/>
  <c r="E20" i="26"/>
  <c r="E19" i="26"/>
  <c r="E18" i="26"/>
  <c r="E58" i="26" s="1"/>
  <c r="D31" i="26"/>
  <c r="D30" i="26"/>
  <c r="D29" i="26"/>
  <c r="D27" i="26"/>
  <c r="D26" i="26"/>
  <c r="D25" i="26"/>
  <c r="D24" i="26"/>
  <c r="D23" i="26"/>
  <c r="D22" i="26"/>
  <c r="D21" i="26"/>
  <c r="D20" i="26"/>
  <c r="D58" i="26" s="1"/>
  <c r="D19" i="26"/>
  <c r="D18" i="26"/>
  <c r="P31" i="26"/>
  <c r="P30" i="26"/>
  <c r="P59" i="26" s="1"/>
  <c r="P29" i="26"/>
  <c r="P27" i="26"/>
  <c r="P26" i="26"/>
  <c r="P25" i="26"/>
  <c r="P24" i="26"/>
  <c r="P23" i="26"/>
  <c r="P22" i="26"/>
  <c r="P21" i="26"/>
  <c r="P20" i="26"/>
  <c r="P19" i="26"/>
  <c r="P18" i="26"/>
  <c r="P58" i="26" s="1"/>
  <c r="O31" i="26"/>
  <c r="O30" i="26"/>
  <c r="O29" i="26"/>
  <c r="O27" i="26"/>
  <c r="O26" i="26"/>
  <c r="O25" i="26"/>
  <c r="O24" i="26"/>
  <c r="O23" i="26"/>
  <c r="O22" i="26"/>
  <c r="O21" i="26"/>
  <c r="O20" i="26"/>
  <c r="O19" i="26"/>
  <c r="O18" i="26"/>
  <c r="N31" i="26"/>
  <c r="N30" i="26"/>
  <c r="N59" i="26" s="1"/>
  <c r="N29" i="26"/>
  <c r="N27" i="26"/>
  <c r="N26" i="26"/>
  <c r="N25" i="26"/>
  <c r="N24" i="26"/>
  <c r="N23" i="26"/>
  <c r="N22" i="26"/>
  <c r="N21" i="26"/>
  <c r="N20" i="26"/>
  <c r="N19" i="26"/>
  <c r="N18" i="26"/>
  <c r="N58" i="26" s="1"/>
  <c r="M31" i="26"/>
  <c r="M30" i="26"/>
  <c r="M29" i="26"/>
  <c r="M59" i="26" s="1"/>
  <c r="M27" i="26"/>
  <c r="M26" i="26"/>
  <c r="M25" i="26"/>
  <c r="M24" i="26"/>
  <c r="M23" i="26"/>
  <c r="M22" i="26"/>
  <c r="M21" i="26"/>
  <c r="M20" i="26"/>
  <c r="M19" i="26"/>
  <c r="M18" i="26"/>
  <c r="L31" i="26"/>
  <c r="L30" i="26"/>
  <c r="L59" i="26" s="1"/>
  <c r="L29" i="26"/>
  <c r="L27" i="26"/>
  <c r="L26" i="26"/>
  <c r="L25" i="26"/>
  <c r="L24" i="26"/>
  <c r="L23" i="26"/>
  <c r="L22" i="26"/>
  <c r="L21" i="26"/>
  <c r="L20" i="26"/>
  <c r="L19" i="26"/>
  <c r="L18" i="26"/>
  <c r="L58" i="26" s="1"/>
  <c r="K31" i="26"/>
  <c r="K30" i="26"/>
  <c r="K29" i="26"/>
  <c r="K27" i="26"/>
  <c r="K26" i="26"/>
  <c r="K25" i="26"/>
  <c r="K24" i="26"/>
  <c r="K23" i="26"/>
  <c r="K22" i="26"/>
  <c r="K21" i="26"/>
  <c r="K20" i="26"/>
  <c r="K19" i="26"/>
  <c r="K18" i="26"/>
  <c r="J31" i="26"/>
  <c r="J30" i="26"/>
  <c r="J29" i="26"/>
  <c r="J27" i="26"/>
  <c r="J26" i="26"/>
  <c r="J25" i="26"/>
  <c r="J24" i="26"/>
  <c r="J23" i="26"/>
  <c r="J22" i="26"/>
  <c r="J21" i="26"/>
  <c r="J20" i="26"/>
  <c r="J58" i="26" s="1"/>
  <c r="J19" i="26"/>
  <c r="J18" i="26"/>
  <c r="I31" i="26"/>
  <c r="I30" i="26"/>
  <c r="I29" i="26"/>
  <c r="I27" i="26"/>
  <c r="I26" i="26"/>
  <c r="I25" i="26"/>
  <c r="I24" i="26"/>
  <c r="I23" i="26"/>
  <c r="I22" i="26"/>
  <c r="I21" i="26"/>
  <c r="I20" i="26"/>
  <c r="I19" i="26"/>
  <c r="I18" i="26"/>
  <c r="H31" i="26"/>
  <c r="H30" i="26"/>
  <c r="H29" i="26"/>
  <c r="H27" i="26"/>
  <c r="H26" i="26"/>
  <c r="H25" i="26"/>
  <c r="H24" i="26"/>
  <c r="H23" i="26"/>
  <c r="H22" i="26"/>
  <c r="H21" i="26"/>
  <c r="H20" i="26"/>
  <c r="H19" i="26"/>
  <c r="H18" i="26"/>
  <c r="G31" i="26"/>
  <c r="G30" i="26"/>
  <c r="G29" i="26"/>
  <c r="G27" i="26"/>
  <c r="G26" i="26"/>
  <c r="G25" i="26"/>
  <c r="G24" i="26"/>
  <c r="G23" i="26"/>
  <c r="G22" i="26"/>
  <c r="G21" i="26"/>
  <c r="G20" i="26"/>
  <c r="G19" i="26"/>
  <c r="G18" i="26"/>
  <c r="N13" i="10"/>
  <c r="N16" i="10"/>
  <c r="M13" i="10"/>
  <c r="M16" i="10"/>
  <c r="L13" i="10"/>
  <c r="L16" i="10" s="1"/>
  <c r="M42" i="27" s="1"/>
  <c r="K13" i="10"/>
  <c r="K16" i="10"/>
  <c r="L42" i="27"/>
  <c r="J13" i="10"/>
  <c r="J16" i="10" s="1"/>
  <c r="K42" i="27" s="1"/>
  <c r="I13" i="10"/>
  <c r="I16" i="10"/>
  <c r="H13" i="10"/>
  <c r="H16" i="10" s="1"/>
  <c r="I42" i="27" s="1"/>
  <c r="G13" i="10"/>
  <c r="G16" i="10"/>
  <c r="F13" i="10"/>
  <c r="F16" i="10" s="1"/>
  <c r="G42" i="27" s="1"/>
  <c r="E13" i="10"/>
  <c r="E16" i="10" s="1"/>
  <c r="F42" i="27" s="1"/>
  <c r="D13" i="10"/>
  <c r="D16" i="10" s="1"/>
  <c r="R42" i="27" s="1"/>
  <c r="C13" i="10"/>
  <c r="C16" i="10"/>
  <c r="Q42" i="27"/>
  <c r="B13" i="10"/>
  <c r="AN20" i="7"/>
  <c r="AN19" i="7"/>
  <c r="AN18" i="7"/>
  <c r="AN17" i="7"/>
  <c r="AN16" i="7"/>
  <c r="AN15" i="7"/>
  <c r="AN14" i="7"/>
  <c r="AN13" i="7"/>
  <c r="AN12" i="7"/>
  <c r="AN11" i="7"/>
  <c r="AN10" i="7"/>
  <c r="AN21" i="7" s="1"/>
  <c r="O16" i="27" s="1"/>
  <c r="AN9" i="7"/>
  <c r="AK20" i="7"/>
  <c r="AK19" i="7"/>
  <c r="AK18" i="7"/>
  <c r="AK17" i="7"/>
  <c r="AK16" i="7"/>
  <c r="AK15" i="7"/>
  <c r="AK14" i="7"/>
  <c r="AK13" i="7"/>
  <c r="AK12" i="7"/>
  <c r="AK11" i="7"/>
  <c r="AK10" i="7"/>
  <c r="AK9" i="7"/>
  <c r="AK21" i="7" s="1"/>
  <c r="N16" i="27" s="1"/>
  <c r="AH20" i="7"/>
  <c r="AH19" i="7"/>
  <c r="AH18" i="7"/>
  <c r="AH17" i="7"/>
  <c r="AH16" i="7"/>
  <c r="AH15" i="7"/>
  <c r="AH14" i="7"/>
  <c r="AH13" i="7"/>
  <c r="AH12" i="7"/>
  <c r="AH11" i="7"/>
  <c r="AH10" i="7"/>
  <c r="AH9" i="7"/>
  <c r="AH21" i="7" s="1"/>
  <c r="M16" i="27" s="1"/>
  <c r="AE20" i="7"/>
  <c r="AE19" i="7"/>
  <c r="AE18" i="7"/>
  <c r="AE17" i="7"/>
  <c r="AE16" i="7"/>
  <c r="AE15" i="7"/>
  <c r="AE14" i="7"/>
  <c r="AE13" i="7"/>
  <c r="AE12" i="7"/>
  <c r="AE21" i="7" s="1"/>
  <c r="L16" i="27" s="1"/>
  <c r="AE11" i="7"/>
  <c r="AE10" i="7"/>
  <c r="AE9" i="7"/>
  <c r="AB20" i="7"/>
  <c r="AB19" i="7"/>
  <c r="AB18" i="7"/>
  <c r="AB17" i="7"/>
  <c r="AB16" i="7"/>
  <c r="AB15" i="7"/>
  <c r="AB14" i="7"/>
  <c r="AB13" i="7"/>
  <c r="AB12" i="7"/>
  <c r="AB11" i="7"/>
  <c r="AB10" i="7"/>
  <c r="AB9" i="7"/>
  <c r="AB21" i="7" s="1"/>
  <c r="K16" i="27" s="1"/>
  <c r="Y20" i="7"/>
  <c r="Y19" i="7"/>
  <c r="Y18" i="7"/>
  <c r="Y17" i="7"/>
  <c r="Y16" i="7"/>
  <c r="Y15" i="7"/>
  <c r="Y14" i="7"/>
  <c r="Y13" i="7"/>
  <c r="Y12" i="7"/>
  <c r="Y11" i="7"/>
  <c r="Y10" i="7"/>
  <c r="Y21" i="7"/>
  <c r="J16" i="27" s="1"/>
  <c r="Y9" i="7"/>
  <c r="V20" i="7"/>
  <c r="V19" i="7"/>
  <c r="V18" i="7"/>
  <c r="V17" i="7"/>
  <c r="V16" i="7"/>
  <c r="V15" i="7"/>
  <c r="V14" i="7"/>
  <c r="V13" i="7"/>
  <c r="V12" i="7"/>
  <c r="V11" i="7"/>
  <c r="V10" i="7"/>
  <c r="V9" i="7"/>
  <c r="V21" i="7" s="1"/>
  <c r="I16" i="27" s="1"/>
  <c r="S20" i="7"/>
  <c r="S19" i="7"/>
  <c r="S18" i="7"/>
  <c r="S17" i="7"/>
  <c r="S16" i="7"/>
  <c r="S15" i="7"/>
  <c r="S14" i="7"/>
  <c r="S13" i="7"/>
  <c r="S12" i="7"/>
  <c r="S11" i="7"/>
  <c r="S10" i="7"/>
  <c r="S9" i="7"/>
  <c r="P20" i="7"/>
  <c r="P19" i="7"/>
  <c r="P18" i="7"/>
  <c r="P17" i="7"/>
  <c r="P16" i="7"/>
  <c r="P15" i="7"/>
  <c r="P14" i="7"/>
  <c r="P13" i="7"/>
  <c r="P12" i="7"/>
  <c r="P11" i="7"/>
  <c r="P10" i="7"/>
  <c r="P9" i="7"/>
  <c r="M20" i="7"/>
  <c r="M19" i="7"/>
  <c r="M18" i="7"/>
  <c r="M17" i="7"/>
  <c r="M16" i="7"/>
  <c r="M15" i="7"/>
  <c r="M14" i="7"/>
  <c r="M13" i="7"/>
  <c r="M12" i="7"/>
  <c r="M11" i="7"/>
  <c r="M10" i="7"/>
  <c r="M9" i="7"/>
  <c r="J20" i="7"/>
  <c r="J19" i="7"/>
  <c r="J18" i="7"/>
  <c r="J17" i="7"/>
  <c r="J16" i="7"/>
  <c r="J15" i="7"/>
  <c r="J14" i="7"/>
  <c r="J13" i="7"/>
  <c r="J12" i="7"/>
  <c r="J11" i="7"/>
  <c r="J10" i="7"/>
  <c r="J21" i="7"/>
  <c r="R16" i="27" s="1"/>
  <c r="J9" i="7"/>
  <c r="G20" i="7"/>
  <c r="G19" i="7"/>
  <c r="G18" i="7"/>
  <c r="G17" i="7"/>
  <c r="G16" i="7"/>
  <c r="G15" i="7"/>
  <c r="G14" i="7"/>
  <c r="G13" i="7"/>
  <c r="G12" i="7"/>
  <c r="G11" i="7"/>
  <c r="G10" i="7"/>
  <c r="G9" i="7"/>
  <c r="G21" i="7" s="1"/>
  <c r="Q16" i="27" s="1"/>
  <c r="D10" i="7"/>
  <c r="D11" i="7"/>
  <c r="D12" i="7"/>
  <c r="D13" i="7"/>
  <c r="D14" i="7"/>
  <c r="D15" i="7"/>
  <c r="D16" i="7"/>
  <c r="D17" i="7"/>
  <c r="D18" i="7"/>
  <c r="D19" i="7"/>
  <c r="D20" i="7"/>
  <c r="D9" i="7"/>
  <c r="C23" i="32"/>
  <c r="C22" i="32"/>
  <c r="C21" i="32"/>
  <c r="C20" i="32"/>
  <c r="C19" i="32"/>
  <c r="C18" i="32"/>
  <c r="C17" i="32"/>
  <c r="C16" i="32"/>
  <c r="C15" i="32"/>
  <c r="C14" i="32"/>
  <c r="C11" i="32"/>
  <c r="C10" i="32"/>
  <c r="C9" i="32"/>
  <c r="I216" i="9"/>
  <c r="I217" i="9"/>
  <c r="I218" i="9"/>
  <c r="I219" i="9"/>
  <c r="I220" i="9"/>
  <c r="I221" i="9"/>
  <c r="I222" i="9"/>
  <c r="I223" i="9"/>
  <c r="I224" i="9"/>
  <c r="I225" i="9"/>
  <c r="J216" i="9"/>
  <c r="J226" i="9" s="1"/>
  <c r="J217" i="9"/>
  <c r="J218" i="9"/>
  <c r="J219" i="9"/>
  <c r="J220" i="9"/>
  <c r="J221" i="9"/>
  <c r="J222" i="9"/>
  <c r="J223" i="9"/>
  <c r="J224" i="9"/>
  <c r="J225" i="9"/>
  <c r="M216" i="9"/>
  <c r="M217" i="9"/>
  <c r="M218" i="9"/>
  <c r="M219" i="9"/>
  <c r="M220" i="9"/>
  <c r="M221" i="9"/>
  <c r="M222" i="9"/>
  <c r="M223" i="9"/>
  <c r="M224" i="9"/>
  <c r="M225" i="9"/>
  <c r="N216" i="9"/>
  <c r="N217" i="9"/>
  <c r="N218" i="9"/>
  <c r="N219" i="9"/>
  <c r="N220" i="9"/>
  <c r="N221" i="9"/>
  <c r="N222" i="9"/>
  <c r="N223" i="9"/>
  <c r="N224" i="9"/>
  <c r="N225" i="9"/>
  <c r="C216" i="9"/>
  <c r="C217" i="9"/>
  <c r="C218" i="9"/>
  <c r="C219" i="9"/>
  <c r="C220" i="9"/>
  <c r="C221" i="9"/>
  <c r="C222" i="9"/>
  <c r="C223" i="9"/>
  <c r="C224" i="9"/>
  <c r="C225" i="9"/>
  <c r="D216" i="9"/>
  <c r="D217" i="9"/>
  <c r="D218" i="9"/>
  <c r="O218" i="9" s="1"/>
  <c r="D219" i="9"/>
  <c r="D220" i="9"/>
  <c r="D221" i="9"/>
  <c r="D222" i="9"/>
  <c r="D223" i="9"/>
  <c r="O223" i="9" s="1"/>
  <c r="D224" i="9"/>
  <c r="D225" i="9"/>
  <c r="E216" i="9"/>
  <c r="E217" i="9"/>
  <c r="E218" i="9"/>
  <c r="E219" i="9"/>
  <c r="E220" i="9"/>
  <c r="E221" i="9"/>
  <c r="E222" i="9"/>
  <c r="E223" i="9"/>
  <c r="E224" i="9"/>
  <c r="E225" i="9"/>
  <c r="F216" i="9"/>
  <c r="F217" i="9"/>
  <c r="F218" i="9"/>
  <c r="F219" i="9"/>
  <c r="F220" i="9"/>
  <c r="F221" i="9"/>
  <c r="F226" i="9" s="1"/>
  <c r="F222" i="9"/>
  <c r="O222" i="9" s="1"/>
  <c r="F223" i="9"/>
  <c r="F224" i="9"/>
  <c r="F225" i="9"/>
  <c r="G216" i="9"/>
  <c r="G217" i="9"/>
  <c r="G218" i="9"/>
  <c r="G219" i="9"/>
  <c r="G220" i="9"/>
  <c r="G221" i="9"/>
  <c r="G222" i="9"/>
  <c r="G223" i="9"/>
  <c r="G224" i="9"/>
  <c r="G225" i="9"/>
  <c r="H216" i="9"/>
  <c r="H217" i="9"/>
  <c r="H218" i="9"/>
  <c r="H219" i="9"/>
  <c r="H220" i="9"/>
  <c r="H221" i="9"/>
  <c r="H222" i="9"/>
  <c r="H223" i="9"/>
  <c r="H224" i="9"/>
  <c r="H225" i="9"/>
  <c r="K216" i="9"/>
  <c r="K217" i="9"/>
  <c r="K226" i="9" s="1"/>
  <c r="K218" i="9"/>
  <c r="K219" i="9"/>
  <c r="K220" i="9"/>
  <c r="K221" i="9"/>
  <c r="K222" i="9"/>
  <c r="K223" i="9"/>
  <c r="K224" i="9"/>
  <c r="K225" i="9"/>
  <c r="L216" i="9"/>
  <c r="L226" i="9" s="1"/>
  <c r="L217" i="9"/>
  <c r="L218" i="9"/>
  <c r="L219" i="9"/>
  <c r="L220" i="9"/>
  <c r="L221" i="9"/>
  <c r="L222" i="9"/>
  <c r="L223" i="9"/>
  <c r="L224" i="9"/>
  <c r="L225" i="9"/>
  <c r="I199" i="9"/>
  <c r="I200" i="9"/>
  <c r="I201" i="9"/>
  <c r="I202" i="9"/>
  <c r="I203" i="9"/>
  <c r="I204" i="9"/>
  <c r="I205" i="9"/>
  <c r="I206" i="9"/>
  <c r="I207" i="9"/>
  <c r="I208" i="9"/>
  <c r="J199" i="9"/>
  <c r="J200" i="9"/>
  <c r="J209" i="9" s="1"/>
  <c r="J201" i="9"/>
  <c r="J202" i="9"/>
  <c r="J203" i="9"/>
  <c r="J204" i="9"/>
  <c r="J205" i="9"/>
  <c r="J206" i="9"/>
  <c r="J207" i="9"/>
  <c r="J208" i="9"/>
  <c r="M199" i="9"/>
  <c r="M209" i="9" s="1"/>
  <c r="M200" i="9"/>
  <c r="M201" i="9"/>
  <c r="M202" i="9"/>
  <c r="M203" i="9"/>
  <c r="M204" i="9"/>
  <c r="M205" i="9"/>
  <c r="M206" i="9"/>
  <c r="M207" i="9"/>
  <c r="M208" i="9"/>
  <c r="N199" i="9"/>
  <c r="N200" i="9"/>
  <c r="N201" i="9"/>
  <c r="N202" i="9"/>
  <c r="N203" i="9"/>
  <c r="N204" i="9"/>
  <c r="N205" i="9"/>
  <c r="N206" i="9"/>
  <c r="N207" i="9"/>
  <c r="N208" i="9"/>
  <c r="C199" i="9"/>
  <c r="C200" i="9"/>
  <c r="C201" i="9"/>
  <c r="O201" i="9" s="1"/>
  <c r="C202" i="9"/>
  <c r="C203" i="9"/>
  <c r="O203" i="9" s="1"/>
  <c r="C204" i="9"/>
  <c r="C205" i="9"/>
  <c r="C206" i="9"/>
  <c r="C207" i="9"/>
  <c r="O207" i="9" s="1"/>
  <c r="C208" i="9"/>
  <c r="D199" i="9"/>
  <c r="D209" i="9" s="1"/>
  <c r="D200" i="9"/>
  <c r="D201" i="9"/>
  <c r="D202" i="9"/>
  <c r="D203" i="9"/>
  <c r="D204" i="9"/>
  <c r="D205" i="9"/>
  <c r="D206" i="9"/>
  <c r="O206" i="9" s="1"/>
  <c r="D207" i="9"/>
  <c r="D208" i="9"/>
  <c r="E199" i="9"/>
  <c r="E200" i="9"/>
  <c r="E201" i="9"/>
  <c r="E202" i="9"/>
  <c r="E203" i="9"/>
  <c r="E204" i="9"/>
  <c r="E205" i="9"/>
  <c r="E206" i="9"/>
  <c r="E207" i="9"/>
  <c r="E208" i="9"/>
  <c r="F199" i="9"/>
  <c r="F200" i="9"/>
  <c r="F201" i="9"/>
  <c r="F202" i="9"/>
  <c r="F203" i="9"/>
  <c r="F204" i="9"/>
  <c r="F205" i="9"/>
  <c r="F206" i="9"/>
  <c r="F207" i="9"/>
  <c r="F208" i="9"/>
  <c r="G199" i="9"/>
  <c r="G200" i="9"/>
  <c r="G201" i="9"/>
  <c r="G202" i="9"/>
  <c r="G203" i="9"/>
  <c r="G204" i="9"/>
  <c r="G205" i="9"/>
  <c r="G206" i="9"/>
  <c r="G207" i="9"/>
  <c r="G208" i="9"/>
  <c r="H199" i="9"/>
  <c r="H200" i="9"/>
  <c r="H201" i="9"/>
  <c r="H202" i="9"/>
  <c r="H203" i="9"/>
  <c r="H204" i="9"/>
  <c r="H205" i="9"/>
  <c r="H206" i="9"/>
  <c r="H207" i="9"/>
  <c r="H208" i="9"/>
  <c r="K199" i="9"/>
  <c r="K200" i="9"/>
  <c r="K201" i="9"/>
  <c r="K202" i="9"/>
  <c r="K203" i="9"/>
  <c r="K204" i="9"/>
  <c r="K205" i="9"/>
  <c r="K206" i="9"/>
  <c r="K207" i="9"/>
  <c r="K208" i="9"/>
  <c r="L199" i="9"/>
  <c r="L200" i="9"/>
  <c r="L209" i="9" s="1"/>
  <c r="L201" i="9"/>
  <c r="L202" i="9"/>
  <c r="L203" i="9"/>
  <c r="L204" i="9"/>
  <c r="L205" i="9"/>
  <c r="L206" i="9"/>
  <c r="L207" i="9"/>
  <c r="L208" i="9"/>
  <c r="I182" i="9"/>
  <c r="I183" i="9"/>
  <c r="I184" i="9"/>
  <c r="I185" i="9"/>
  <c r="I186" i="9"/>
  <c r="I187" i="9"/>
  <c r="I188" i="9"/>
  <c r="I189" i="9"/>
  <c r="I190" i="9"/>
  <c r="I191" i="9"/>
  <c r="J182" i="9"/>
  <c r="J183" i="9"/>
  <c r="J184" i="9"/>
  <c r="J185" i="9"/>
  <c r="J186" i="9"/>
  <c r="J187" i="9"/>
  <c r="J188" i="9"/>
  <c r="J189" i="9"/>
  <c r="J190" i="9"/>
  <c r="J191" i="9"/>
  <c r="M182" i="9"/>
  <c r="M183" i="9"/>
  <c r="M184" i="9"/>
  <c r="M185" i="9"/>
  <c r="M186" i="9"/>
  <c r="M187" i="9"/>
  <c r="M188" i="9"/>
  <c r="M189" i="9"/>
  <c r="M190" i="9"/>
  <c r="M191" i="9"/>
  <c r="M192" i="9"/>
  <c r="N182" i="9"/>
  <c r="N183" i="9"/>
  <c r="N184" i="9"/>
  <c r="N185" i="9"/>
  <c r="N186" i="9"/>
  <c r="N187" i="9"/>
  <c r="N188" i="9"/>
  <c r="N192" i="9" s="1"/>
  <c r="N189" i="9"/>
  <c r="N190" i="9"/>
  <c r="N191" i="9"/>
  <c r="C182" i="9"/>
  <c r="C183" i="9"/>
  <c r="C184" i="9"/>
  <c r="C185" i="9"/>
  <c r="C186" i="9"/>
  <c r="O186" i="9" s="1"/>
  <c r="C187" i="9"/>
  <c r="C188" i="9"/>
  <c r="C189" i="9"/>
  <c r="C190" i="9"/>
  <c r="C191" i="9"/>
  <c r="D182" i="9"/>
  <c r="D183" i="9"/>
  <c r="D192" i="9" s="1"/>
  <c r="D184" i="9"/>
  <c r="O184" i="9" s="1"/>
  <c r="D185" i="9"/>
  <c r="D186" i="9"/>
  <c r="D187" i="9"/>
  <c r="D188" i="9"/>
  <c r="O188" i="9" s="1"/>
  <c r="D189" i="9"/>
  <c r="D190" i="9"/>
  <c r="D191" i="9"/>
  <c r="E182" i="9"/>
  <c r="E183" i="9"/>
  <c r="E184" i="9"/>
  <c r="E185" i="9"/>
  <c r="E192" i="9"/>
  <c r="E186" i="9"/>
  <c r="E187" i="9"/>
  <c r="E188" i="9"/>
  <c r="E189" i="9"/>
  <c r="E190" i="9"/>
  <c r="E191" i="9"/>
  <c r="F182" i="9"/>
  <c r="F183" i="9"/>
  <c r="F184" i="9"/>
  <c r="F185" i="9"/>
  <c r="F186" i="9"/>
  <c r="F187" i="9"/>
  <c r="F188" i="9"/>
  <c r="F189" i="9"/>
  <c r="F190" i="9"/>
  <c r="F191" i="9"/>
  <c r="G182" i="9"/>
  <c r="G183" i="9"/>
  <c r="G184" i="9"/>
  <c r="G185" i="9"/>
  <c r="G186" i="9"/>
  <c r="G187" i="9"/>
  <c r="G188" i="9"/>
  <c r="G189" i="9"/>
  <c r="G190" i="9"/>
  <c r="G191" i="9"/>
  <c r="H182" i="9"/>
  <c r="H183" i="9"/>
  <c r="H184" i="9"/>
  <c r="H185" i="9"/>
  <c r="H186" i="9"/>
  <c r="H187" i="9"/>
  <c r="H192" i="9" s="1"/>
  <c r="H188" i="9"/>
  <c r="H189" i="9"/>
  <c r="H190" i="9"/>
  <c r="H191" i="9"/>
  <c r="K182" i="9"/>
  <c r="K183" i="9"/>
  <c r="K184" i="9"/>
  <c r="K185" i="9"/>
  <c r="K186" i="9"/>
  <c r="K187" i="9"/>
  <c r="K188" i="9"/>
  <c r="K189" i="9"/>
  <c r="K190" i="9"/>
  <c r="K191" i="9"/>
  <c r="L182" i="9"/>
  <c r="L183" i="9"/>
  <c r="L184" i="9"/>
  <c r="L185" i="9"/>
  <c r="L186" i="9"/>
  <c r="L187" i="9"/>
  <c r="L188" i="9"/>
  <c r="L189" i="9"/>
  <c r="L190" i="9"/>
  <c r="L191" i="9"/>
  <c r="I165" i="9"/>
  <c r="I166" i="9"/>
  <c r="I167" i="9"/>
  <c r="I168" i="9"/>
  <c r="I169" i="9"/>
  <c r="I170" i="9"/>
  <c r="I171" i="9"/>
  <c r="I172" i="9"/>
  <c r="I173" i="9"/>
  <c r="I174" i="9"/>
  <c r="J165" i="9"/>
  <c r="J166" i="9"/>
  <c r="J167" i="9"/>
  <c r="J168" i="9"/>
  <c r="J169" i="9"/>
  <c r="J170" i="9"/>
  <c r="J171" i="9"/>
  <c r="J172" i="9"/>
  <c r="J173" i="9"/>
  <c r="J174" i="9"/>
  <c r="M165" i="9"/>
  <c r="M166" i="9"/>
  <c r="M175" i="9" s="1"/>
  <c r="M167" i="9"/>
  <c r="M168" i="9"/>
  <c r="M169" i="9"/>
  <c r="M170" i="9"/>
  <c r="M171" i="9"/>
  <c r="M172" i="9"/>
  <c r="M173" i="9"/>
  <c r="M174" i="9"/>
  <c r="N165" i="9"/>
  <c r="N175" i="9" s="1"/>
  <c r="N166" i="9"/>
  <c r="N167" i="9"/>
  <c r="N168" i="9"/>
  <c r="N169" i="9"/>
  <c r="N170" i="9"/>
  <c r="N171" i="9"/>
  <c r="N172" i="9"/>
  <c r="N173" i="9"/>
  <c r="N174" i="9"/>
  <c r="C165" i="9"/>
  <c r="C166" i="9"/>
  <c r="O166" i="9" s="1"/>
  <c r="C167" i="9"/>
  <c r="C168" i="9"/>
  <c r="O168" i="9" s="1"/>
  <c r="C169" i="9"/>
  <c r="C170" i="9"/>
  <c r="C171" i="9"/>
  <c r="C172" i="9"/>
  <c r="O172" i="9" s="1"/>
  <c r="C173" i="9"/>
  <c r="C174" i="9"/>
  <c r="D165" i="9"/>
  <c r="D166" i="9"/>
  <c r="D167" i="9"/>
  <c r="D168" i="9"/>
  <c r="D169" i="9"/>
  <c r="D170" i="9"/>
  <c r="D171" i="9"/>
  <c r="D172" i="9"/>
  <c r="D173" i="9"/>
  <c r="D174" i="9"/>
  <c r="E165" i="9"/>
  <c r="E166" i="9"/>
  <c r="E167" i="9"/>
  <c r="E168" i="9"/>
  <c r="E169" i="9"/>
  <c r="E170" i="9"/>
  <c r="E175" i="9" s="1"/>
  <c r="E171" i="9"/>
  <c r="E172" i="9"/>
  <c r="E173" i="9"/>
  <c r="E174" i="9"/>
  <c r="F165" i="9"/>
  <c r="F175" i="9" s="1"/>
  <c r="F166" i="9"/>
  <c r="F167" i="9"/>
  <c r="F168" i="9"/>
  <c r="F169" i="9"/>
  <c r="F170" i="9"/>
  <c r="F171" i="9"/>
  <c r="F172" i="9"/>
  <c r="F173" i="9"/>
  <c r="F174" i="9"/>
  <c r="G165" i="9"/>
  <c r="G166" i="9"/>
  <c r="G167" i="9"/>
  <c r="G168" i="9"/>
  <c r="G169" i="9"/>
  <c r="G170" i="9"/>
  <c r="G171" i="9"/>
  <c r="G172" i="9"/>
  <c r="G173" i="9"/>
  <c r="G174" i="9"/>
  <c r="H165" i="9"/>
  <c r="H166" i="9"/>
  <c r="H167" i="9"/>
  <c r="H168" i="9"/>
  <c r="H169" i="9"/>
  <c r="H170" i="9"/>
  <c r="H175" i="9" s="1"/>
  <c r="H171" i="9"/>
  <c r="H172" i="9"/>
  <c r="H173" i="9"/>
  <c r="H174" i="9"/>
  <c r="K165" i="9"/>
  <c r="K175" i="9" s="1"/>
  <c r="K166" i="9"/>
  <c r="K167" i="9"/>
  <c r="K168" i="9"/>
  <c r="K169" i="9"/>
  <c r="K170" i="9"/>
  <c r="K171" i="9"/>
  <c r="K172" i="9"/>
  <c r="K173" i="9"/>
  <c r="K174" i="9"/>
  <c r="L165" i="9"/>
  <c r="L166" i="9"/>
  <c r="L167" i="9"/>
  <c r="L168" i="9"/>
  <c r="L169" i="9"/>
  <c r="L170" i="9"/>
  <c r="L171" i="9"/>
  <c r="L172" i="9"/>
  <c r="L173" i="9"/>
  <c r="L174" i="9"/>
  <c r="I148" i="9"/>
  <c r="I149" i="9"/>
  <c r="I150" i="9"/>
  <c r="I151" i="9"/>
  <c r="I152" i="9"/>
  <c r="I153" i="9"/>
  <c r="I154" i="9"/>
  <c r="I155" i="9"/>
  <c r="I156" i="9"/>
  <c r="I157" i="9"/>
  <c r="J148" i="9"/>
  <c r="J158" i="9" s="1"/>
  <c r="J149" i="9"/>
  <c r="J150" i="9"/>
  <c r="J151" i="9"/>
  <c r="J152" i="9"/>
  <c r="J153" i="9"/>
  <c r="J154" i="9"/>
  <c r="J155" i="9"/>
  <c r="J156" i="9"/>
  <c r="J157" i="9"/>
  <c r="M148" i="9"/>
  <c r="M149" i="9"/>
  <c r="M150" i="9"/>
  <c r="M151" i="9"/>
  <c r="M152" i="9"/>
  <c r="M153" i="9"/>
  <c r="M154" i="9"/>
  <c r="M155" i="9"/>
  <c r="M156" i="9"/>
  <c r="M157" i="9"/>
  <c r="N148" i="9"/>
  <c r="N149" i="9"/>
  <c r="N150" i="9"/>
  <c r="N151" i="9"/>
  <c r="N152" i="9"/>
  <c r="N153" i="9"/>
  <c r="N154" i="9"/>
  <c r="N155" i="9"/>
  <c r="N156" i="9"/>
  <c r="N157" i="9"/>
  <c r="C148" i="9"/>
  <c r="C149" i="9"/>
  <c r="O149" i="9" s="1"/>
  <c r="C150" i="9"/>
  <c r="C151" i="9"/>
  <c r="C152" i="9"/>
  <c r="O152" i="9" s="1"/>
  <c r="C153" i="9"/>
  <c r="C154" i="9"/>
  <c r="C155" i="9"/>
  <c r="C156" i="9"/>
  <c r="C157" i="9"/>
  <c r="O157" i="9" s="1"/>
  <c r="D148" i="9"/>
  <c r="D149" i="9"/>
  <c r="D150" i="9"/>
  <c r="D151" i="9"/>
  <c r="D152" i="9"/>
  <c r="D153" i="9"/>
  <c r="D154" i="9"/>
  <c r="D155" i="9"/>
  <c r="D156" i="9"/>
  <c r="D157" i="9"/>
  <c r="E148" i="9"/>
  <c r="E149" i="9"/>
  <c r="E150" i="9"/>
  <c r="E151" i="9"/>
  <c r="E152" i="9"/>
  <c r="E153" i="9"/>
  <c r="E154" i="9"/>
  <c r="E155" i="9"/>
  <c r="E156" i="9"/>
  <c r="E157" i="9"/>
  <c r="F148" i="9"/>
  <c r="F149" i="9"/>
  <c r="F150" i="9"/>
  <c r="F151" i="9"/>
  <c r="F152" i="9"/>
  <c r="F153" i="9"/>
  <c r="F158" i="9" s="1"/>
  <c r="F154" i="9"/>
  <c r="F155" i="9"/>
  <c r="F156" i="9"/>
  <c r="F157" i="9"/>
  <c r="G148" i="9"/>
  <c r="G149" i="9"/>
  <c r="G150" i="9"/>
  <c r="G151" i="9"/>
  <c r="G152" i="9"/>
  <c r="G153" i="9"/>
  <c r="G154" i="9"/>
  <c r="G155" i="9"/>
  <c r="G156" i="9"/>
  <c r="G157" i="9"/>
  <c r="H148" i="9"/>
  <c r="H149" i="9"/>
  <c r="H150" i="9"/>
  <c r="H151" i="9"/>
  <c r="H152" i="9"/>
  <c r="H153" i="9"/>
  <c r="H154" i="9"/>
  <c r="H155" i="9"/>
  <c r="H156" i="9"/>
  <c r="H157" i="9"/>
  <c r="K148" i="9"/>
  <c r="K149" i="9"/>
  <c r="K150" i="9"/>
  <c r="K151" i="9"/>
  <c r="K152" i="9"/>
  <c r="K153" i="9"/>
  <c r="K154" i="9"/>
  <c r="K155" i="9"/>
  <c r="K156" i="9"/>
  <c r="K157" i="9"/>
  <c r="L148" i="9"/>
  <c r="L149" i="9"/>
  <c r="L158" i="9" s="1"/>
  <c r="L150" i="9"/>
  <c r="L151" i="9"/>
  <c r="L152" i="9"/>
  <c r="L153" i="9"/>
  <c r="L154" i="9"/>
  <c r="L155" i="9"/>
  <c r="L156" i="9"/>
  <c r="L157" i="9"/>
  <c r="I131" i="9"/>
  <c r="I132" i="9"/>
  <c r="I133" i="9"/>
  <c r="I134" i="9"/>
  <c r="I135" i="9"/>
  <c r="I136" i="9"/>
  <c r="I137" i="9"/>
  <c r="I138" i="9"/>
  <c r="I139" i="9"/>
  <c r="I140" i="9"/>
  <c r="J131" i="9"/>
  <c r="J132" i="9"/>
  <c r="J141" i="9" s="1"/>
  <c r="J133" i="9"/>
  <c r="J134" i="9"/>
  <c r="J135" i="9"/>
  <c r="J136" i="9"/>
  <c r="J137" i="9"/>
  <c r="J138" i="9"/>
  <c r="J139" i="9"/>
  <c r="J140" i="9"/>
  <c r="M131" i="9"/>
  <c r="M132" i="9"/>
  <c r="M141" i="9" s="1"/>
  <c r="M133" i="9"/>
  <c r="M134" i="9"/>
  <c r="M135" i="9"/>
  <c r="M136" i="9"/>
  <c r="M137" i="9"/>
  <c r="M138" i="9"/>
  <c r="M139" i="9"/>
  <c r="M140" i="9"/>
  <c r="N131" i="9"/>
  <c r="N132" i="9"/>
  <c r="N133" i="9"/>
  <c r="N134" i="9"/>
  <c r="N135" i="9"/>
  <c r="N136" i="9"/>
  <c r="N137" i="9"/>
  <c r="N138" i="9"/>
  <c r="N139" i="9"/>
  <c r="N140" i="9"/>
  <c r="C131" i="9"/>
  <c r="C132" i="9"/>
  <c r="O132" i="9" s="1"/>
  <c r="C133" i="9"/>
  <c r="C134" i="9"/>
  <c r="C135" i="9"/>
  <c r="C136" i="9"/>
  <c r="O136" i="9" s="1"/>
  <c r="C137" i="9"/>
  <c r="C138" i="9"/>
  <c r="C139" i="9"/>
  <c r="C140" i="9"/>
  <c r="D131" i="9"/>
  <c r="D132" i="9"/>
  <c r="D141" i="9" s="1"/>
  <c r="D133" i="9"/>
  <c r="D134" i="9"/>
  <c r="D135" i="9"/>
  <c r="D136" i="9"/>
  <c r="D137" i="9"/>
  <c r="D138" i="9"/>
  <c r="D139" i="9"/>
  <c r="D140" i="9"/>
  <c r="E131" i="9"/>
  <c r="E132" i="9"/>
  <c r="E133" i="9"/>
  <c r="E134" i="9"/>
  <c r="E135" i="9"/>
  <c r="E136" i="9"/>
  <c r="E137" i="9"/>
  <c r="E138" i="9"/>
  <c r="E139" i="9"/>
  <c r="E140" i="9"/>
  <c r="F131" i="9"/>
  <c r="F132" i="9"/>
  <c r="F133" i="9"/>
  <c r="F134" i="9"/>
  <c r="F135" i="9"/>
  <c r="F136" i="9"/>
  <c r="F137" i="9"/>
  <c r="F138" i="9"/>
  <c r="F139" i="9"/>
  <c r="F140" i="9"/>
  <c r="G131" i="9"/>
  <c r="G132" i="9"/>
  <c r="G133" i="9"/>
  <c r="G134" i="9"/>
  <c r="G135" i="9"/>
  <c r="G136" i="9"/>
  <c r="G137" i="9"/>
  <c r="G138" i="9"/>
  <c r="G139" i="9"/>
  <c r="G140" i="9"/>
  <c r="H131" i="9"/>
  <c r="H132" i="9"/>
  <c r="H133" i="9"/>
  <c r="H134" i="9"/>
  <c r="H135" i="9"/>
  <c r="H136" i="9"/>
  <c r="H137" i="9"/>
  <c r="O137" i="9" s="1"/>
  <c r="H138" i="9"/>
  <c r="H139" i="9"/>
  <c r="H140" i="9"/>
  <c r="K131" i="9"/>
  <c r="K132" i="9"/>
  <c r="K133" i="9"/>
  <c r="K134" i="9"/>
  <c r="K135" i="9"/>
  <c r="K136" i="9"/>
  <c r="K137" i="9"/>
  <c r="K138" i="9"/>
  <c r="K139" i="9"/>
  <c r="K140" i="9"/>
  <c r="L131" i="9"/>
  <c r="L141" i="9" s="1"/>
  <c r="L132" i="9"/>
  <c r="L133" i="9"/>
  <c r="L134" i="9"/>
  <c r="L135" i="9"/>
  <c r="L136" i="9"/>
  <c r="L137" i="9"/>
  <c r="L138" i="9"/>
  <c r="L139" i="9"/>
  <c r="L140" i="9"/>
  <c r="O140" i="9" s="1"/>
  <c r="I114" i="9"/>
  <c r="I115" i="9"/>
  <c r="I116" i="9"/>
  <c r="I117" i="9"/>
  <c r="I118" i="9"/>
  <c r="I119" i="9"/>
  <c r="I120" i="9"/>
  <c r="I121" i="9"/>
  <c r="I122" i="9"/>
  <c r="I123" i="9"/>
  <c r="J114" i="9"/>
  <c r="J115" i="9"/>
  <c r="O115" i="9"/>
  <c r="J116" i="9"/>
  <c r="J117" i="9"/>
  <c r="J118" i="9"/>
  <c r="J119" i="9"/>
  <c r="J120" i="9"/>
  <c r="J121" i="9"/>
  <c r="J122" i="9"/>
  <c r="J123" i="9"/>
  <c r="M114" i="9"/>
  <c r="M115" i="9"/>
  <c r="M116" i="9"/>
  <c r="M117" i="9"/>
  <c r="M118" i="9"/>
  <c r="M119" i="9"/>
  <c r="M124" i="9" s="1"/>
  <c r="M120" i="9"/>
  <c r="M121" i="9"/>
  <c r="M122" i="9"/>
  <c r="M123" i="9"/>
  <c r="N114" i="9"/>
  <c r="N124" i="9" s="1"/>
  <c r="N115" i="9"/>
  <c r="N116" i="9"/>
  <c r="N117" i="9"/>
  <c r="N118" i="9"/>
  <c r="N119" i="9"/>
  <c r="N120" i="9"/>
  <c r="N121" i="9"/>
  <c r="N122" i="9"/>
  <c r="N123" i="9"/>
  <c r="C114" i="9"/>
  <c r="C115" i="9"/>
  <c r="C116" i="9"/>
  <c r="C117" i="9"/>
  <c r="C118" i="9"/>
  <c r="C119" i="9"/>
  <c r="C120" i="9"/>
  <c r="C121" i="9"/>
  <c r="O121" i="9" s="1"/>
  <c r="C122" i="9"/>
  <c r="O122" i="9" s="1"/>
  <c r="C123" i="9"/>
  <c r="O123" i="9" s="1"/>
  <c r="D114" i="9"/>
  <c r="D115" i="9"/>
  <c r="D116" i="9"/>
  <c r="O116" i="9" s="1"/>
  <c r="D117" i="9"/>
  <c r="O117" i="9" s="1"/>
  <c r="D118" i="9"/>
  <c r="D119" i="9"/>
  <c r="O119" i="9" s="1"/>
  <c r="D120" i="9"/>
  <c r="D121" i="9"/>
  <c r="D122" i="9"/>
  <c r="D123" i="9"/>
  <c r="E114" i="9"/>
  <c r="E124" i="9" s="1"/>
  <c r="E115" i="9"/>
  <c r="E116" i="9"/>
  <c r="E117" i="9"/>
  <c r="E118" i="9"/>
  <c r="E119" i="9"/>
  <c r="E120" i="9"/>
  <c r="O120" i="9" s="1"/>
  <c r="E121" i="9"/>
  <c r="E122" i="9"/>
  <c r="E123" i="9"/>
  <c r="F114" i="9"/>
  <c r="F115" i="9"/>
  <c r="F116" i="9"/>
  <c r="F117" i="9"/>
  <c r="F118" i="9"/>
  <c r="F119" i="9"/>
  <c r="F120" i="9"/>
  <c r="F121" i="9"/>
  <c r="F122" i="9"/>
  <c r="F123" i="9"/>
  <c r="G114" i="9"/>
  <c r="G115" i="9"/>
  <c r="G116" i="9"/>
  <c r="G117" i="9"/>
  <c r="G118" i="9"/>
  <c r="G119" i="9"/>
  <c r="G120" i="9"/>
  <c r="G121" i="9"/>
  <c r="G122" i="9"/>
  <c r="G123" i="9"/>
  <c r="H114" i="9"/>
  <c r="H115" i="9"/>
  <c r="H116" i="9"/>
  <c r="H124" i="9" s="1"/>
  <c r="H117" i="9"/>
  <c r="H118" i="9"/>
  <c r="H119" i="9"/>
  <c r="H120" i="9"/>
  <c r="H121" i="9"/>
  <c r="H122" i="9"/>
  <c r="H123" i="9"/>
  <c r="K114" i="9"/>
  <c r="K115" i="9"/>
  <c r="K116" i="9"/>
  <c r="K117" i="9"/>
  <c r="K118" i="9"/>
  <c r="K119" i="9"/>
  <c r="K120" i="9"/>
  <c r="K121" i="9"/>
  <c r="K122" i="9"/>
  <c r="K123" i="9"/>
  <c r="L114" i="9"/>
  <c r="L115" i="9"/>
  <c r="L116" i="9"/>
  <c r="L117" i="9"/>
  <c r="L118" i="9"/>
  <c r="L119" i="9"/>
  <c r="L120" i="9"/>
  <c r="L121" i="9"/>
  <c r="L122" i="9"/>
  <c r="L123" i="9"/>
  <c r="I97" i="9"/>
  <c r="I98" i="9"/>
  <c r="I99" i="9"/>
  <c r="I100" i="9"/>
  <c r="I101" i="9"/>
  <c r="I102" i="9"/>
  <c r="I103" i="9"/>
  <c r="I104" i="9"/>
  <c r="I105" i="9"/>
  <c r="I106" i="9"/>
  <c r="J97" i="9"/>
  <c r="J98" i="9"/>
  <c r="J99" i="9"/>
  <c r="J100" i="9"/>
  <c r="J101" i="9"/>
  <c r="J102" i="9"/>
  <c r="J103" i="9"/>
  <c r="J104" i="9"/>
  <c r="J105" i="9"/>
  <c r="J106" i="9"/>
  <c r="M97" i="9"/>
  <c r="M98" i="9"/>
  <c r="M99" i="9"/>
  <c r="M100" i="9"/>
  <c r="M101" i="9"/>
  <c r="M102" i="9"/>
  <c r="M103" i="9"/>
  <c r="M104" i="9"/>
  <c r="M105" i="9"/>
  <c r="M106" i="9"/>
  <c r="N97" i="9"/>
  <c r="N107" i="9" s="1"/>
  <c r="N98" i="9"/>
  <c r="N99" i="9"/>
  <c r="N100" i="9"/>
  <c r="N101" i="9"/>
  <c r="N102" i="9"/>
  <c r="N103" i="9"/>
  <c r="N104" i="9"/>
  <c r="N105" i="9"/>
  <c r="N106" i="9"/>
  <c r="C97" i="9"/>
  <c r="C98" i="9"/>
  <c r="C99" i="9"/>
  <c r="O99" i="9" s="1"/>
  <c r="C100" i="9"/>
  <c r="C101" i="9"/>
  <c r="C102" i="9"/>
  <c r="C103" i="9"/>
  <c r="C104" i="9"/>
  <c r="C105" i="9"/>
  <c r="C106" i="9"/>
  <c r="D97" i="9"/>
  <c r="D98" i="9"/>
  <c r="D99" i="9"/>
  <c r="D100" i="9"/>
  <c r="D101" i="9"/>
  <c r="D102" i="9"/>
  <c r="D103" i="9"/>
  <c r="D104" i="9"/>
  <c r="D105" i="9"/>
  <c r="D106" i="9"/>
  <c r="E97" i="9"/>
  <c r="E98" i="9"/>
  <c r="E107" i="9" s="1"/>
  <c r="E99" i="9"/>
  <c r="E100" i="9"/>
  <c r="E101" i="9"/>
  <c r="E102" i="9"/>
  <c r="E103" i="9"/>
  <c r="E104" i="9"/>
  <c r="E105" i="9"/>
  <c r="E106" i="9"/>
  <c r="F97" i="9"/>
  <c r="F98" i="9"/>
  <c r="F99" i="9"/>
  <c r="F100" i="9"/>
  <c r="F101" i="9"/>
  <c r="F102" i="9"/>
  <c r="F103" i="9"/>
  <c r="F104" i="9"/>
  <c r="F105" i="9"/>
  <c r="F106" i="9"/>
  <c r="G97" i="9"/>
  <c r="G98" i="9"/>
  <c r="G99" i="9"/>
  <c r="G100" i="9"/>
  <c r="G101" i="9"/>
  <c r="G102" i="9"/>
  <c r="G103" i="9"/>
  <c r="G104" i="9"/>
  <c r="G105" i="9"/>
  <c r="G106" i="9"/>
  <c r="H97" i="9"/>
  <c r="H98" i="9"/>
  <c r="H107" i="9" s="1"/>
  <c r="H99" i="9"/>
  <c r="H100" i="9"/>
  <c r="H101" i="9"/>
  <c r="H102" i="9"/>
  <c r="H103" i="9"/>
  <c r="H104" i="9"/>
  <c r="H105" i="9"/>
  <c r="H106" i="9"/>
  <c r="K97" i="9"/>
  <c r="K98" i="9"/>
  <c r="K107" i="9" s="1"/>
  <c r="K99" i="9"/>
  <c r="K100" i="9"/>
  <c r="K101" i="9"/>
  <c r="K102" i="9"/>
  <c r="K103" i="9"/>
  <c r="K104" i="9"/>
  <c r="K105" i="9"/>
  <c r="K106" i="9"/>
  <c r="L97" i="9"/>
  <c r="L98" i="9"/>
  <c r="L99" i="9"/>
  <c r="L107" i="9" s="1"/>
  <c r="L100" i="9"/>
  <c r="L101" i="9"/>
  <c r="L102" i="9"/>
  <c r="L103" i="9"/>
  <c r="L104" i="9"/>
  <c r="L105" i="9"/>
  <c r="L106" i="9"/>
  <c r="I80" i="9"/>
  <c r="I81" i="9"/>
  <c r="I82" i="9"/>
  <c r="I83" i="9"/>
  <c r="I84" i="9"/>
  <c r="I85" i="9"/>
  <c r="I86" i="9"/>
  <c r="I87" i="9"/>
  <c r="I88" i="9"/>
  <c r="I89" i="9"/>
  <c r="J80" i="9"/>
  <c r="J81" i="9"/>
  <c r="J90" i="9" s="1"/>
  <c r="J82" i="9"/>
  <c r="J83" i="9"/>
  <c r="J84" i="9"/>
  <c r="J85" i="9"/>
  <c r="J86" i="9"/>
  <c r="J87" i="9"/>
  <c r="J88" i="9"/>
  <c r="J89" i="9"/>
  <c r="M80" i="9"/>
  <c r="M81" i="9"/>
  <c r="M82" i="9"/>
  <c r="M83" i="9"/>
  <c r="M84" i="9"/>
  <c r="M85" i="9"/>
  <c r="M86" i="9"/>
  <c r="M87" i="9"/>
  <c r="M88" i="9"/>
  <c r="M89" i="9"/>
  <c r="N80" i="9"/>
  <c r="N81" i="9"/>
  <c r="N82" i="9"/>
  <c r="N83" i="9"/>
  <c r="N84" i="9"/>
  <c r="N85" i="9"/>
  <c r="N86" i="9"/>
  <c r="N87" i="9"/>
  <c r="N88" i="9"/>
  <c r="N89" i="9"/>
  <c r="C80" i="9"/>
  <c r="C81" i="9"/>
  <c r="C82" i="9"/>
  <c r="C83" i="9"/>
  <c r="C84" i="9"/>
  <c r="C85" i="9"/>
  <c r="C86" i="9"/>
  <c r="C87" i="9"/>
  <c r="C88" i="9"/>
  <c r="C89" i="9"/>
  <c r="D80" i="9"/>
  <c r="D81" i="9"/>
  <c r="D82" i="9"/>
  <c r="D83" i="9"/>
  <c r="D84" i="9"/>
  <c r="D85" i="9"/>
  <c r="D86" i="9"/>
  <c r="D87" i="9"/>
  <c r="D88" i="9"/>
  <c r="D89" i="9"/>
  <c r="E80" i="9"/>
  <c r="E81" i="9"/>
  <c r="E82" i="9"/>
  <c r="E83" i="9"/>
  <c r="E84" i="9"/>
  <c r="E85" i="9"/>
  <c r="E86" i="9"/>
  <c r="E87" i="9"/>
  <c r="E88" i="9"/>
  <c r="E89" i="9"/>
  <c r="F80" i="9"/>
  <c r="F81" i="9"/>
  <c r="F82" i="9"/>
  <c r="F83" i="9"/>
  <c r="F84" i="9"/>
  <c r="F90" i="9" s="1"/>
  <c r="F85" i="9"/>
  <c r="F86" i="9"/>
  <c r="F87" i="9"/>
  <c r="F88" i="9"/>
  <c r="F89" i="9"/>
  <c r="G80" i="9"/>
  <c r="G81" i="9"/>
  <c r="G82" i="9"/>
  <c r="G83" i="9"/>
  <c r="G84" i="9"/>
  <c r="G85" i="9"/>
  <c r="G86" i="9"/>
  <c r="G87" i="9"/>
  <c r="G88" i="9"/>
  <c r="G89" i="9"/>
  <c r="H80" i="9"/>
  <c r="H81" i="9"/>
  <c r="H82" i="9"/>
  <c r="H83" i="9"/>
  <c r="H84" i="9"/>
  <c r="H85" i="9"/>
  <c r="H86" i="9"/>
  <c r="H87" i="9"/>
  <c r="H88" i="9"/>
  <c r="H89" i="9"/>
  <c r="K80" i="9"/>
  <c r="K90" i="9" s="1"/>
  <c r="K81" i="9"/>
  <c r="K82" i="9"/>
  <c r="K83" i="9"/>
  <c r="K84" i="9"/>
  <c r="K85" i="9"/>
  <c r="K86" i="9"/>
  <c r="K87" i="9"/>
  <c r="K88" i="9"/>
  <c r="K89" i="9"/>
  <c r="L80" i="9"/>
  <c r="L81" i="9"/>
  <c r="L82" i="9"/>
  <c r="L83" i="9"/>
  <c r="L84" i="9"/>
  <c r="L85" i="9"/>
  <c r="L86" i="9"/>
  <c r="L87" i="9"/>
  <c r="L88" i="9"/>
  <c r="L89" i="9"/>
  <c r="I63" i="9"/>
  <c r="I64" i="9"/>
  <c r="I65" i="9"/>
  <c r="I66" i="9"/>
  <c r="I67" i="9"/>
  <c r="I68" i="9"/>
  <c r="I69" i="9"/>
  <c r="I70" i="9"/>
  <c r="I71" i="9"/>
  <c r="I72" i="9"/>
  <c r="J63" i="9"/>
  <c r="J64" i="9"/>
  <c r="J65" i="9"/>
  <c r="J66" i="9"/>
  <c r="J67" i="9"/>
  <c r="J68" i="9"/>
  <c r="J69" i="9"/>
  <c r="J70" i="9"/>
  <c r="J71" i="9"/>
  <c r="J72" i="9"/>
  <c r="M63" i="9"/>
  <c r="M64" i="9"/>
  <c r="M65" i="9"/>
  <c r="M66" i="9"/>
  <c r="M67" i="9"/>
  <c r="M68" i="9"/>
  <c r="M69" i="9"/>
  <c r="M70" i="9"/>
  <c r="M71" i="9"/>
  <c r="M72" i="9"/>
  <c r="N63" i="9"/>
  <c r="N64" i="9"/>
  <c r="N65" i="9"/>
  <c r="N66" i="9"/>
  <c r="N67" i="9"/>
  <c r="N68" i="9"/>
  <c r="N69" i="9"/>
  <c r="N70" i="9"/>
  <c r="N71" i="9"/>
  <c r="N72" i="9"/>
  <c r="C63" i="9"/>
  <c r="C64" i="9"/>
  <c r="C65" i="9"/>
  <c r="C66" i="9"/>
  <c r="C67" i="9"/>
  <c r="C68" i="9"/>
  <c r="C69" i="9"/>
  <c r="C70" i="9"/>
  <c r="C71" i="9"/>
  <c r="C72" i="9"/>
  <c r="D63" i="9"/>
  <c r="D64" i="9"/>
  <c r="D65" i="9"/>
  <c r="D66" i="9"/>
  <c r="D67" i="9"/>
  <c r="D68" i="9"/>
  <c r="D69" i="9"/>
  <c r="D70" i="9"/>
  <c r="D71" i="9"/>
  <c r="D72" i="9"/>
  <c r="E63" i="9"/>
  <c r="E64" i="9"/>
  <c r="E65" i="9"/>
  <c r="E66" i="9"/>
  <c r="E67" i="9"/>
  <c r="E68" i="9"/>
  <c r="E69" i="9"/>
  <c r="E70" i="9"/>
  <c r="E71" i="9"/>
  <c r="E72" i="9"/>
  <c r="F63" i="9"/>
  <c r="F64" i="9"/>
  <c r="F65" i="9"/>
  <c r="F66" i="9"/>
  <c r="F67" i="9"/>
  <c r="F68" i="9"/>
  <c r="F69" i="9"/>
  <c r="F70" i="9"/>
  <c r="F71" i="9"/>
  <c r="F72" i="9"/>
  <c r="G63" i="9"/>
  <c r="G64" i="9"/>
  <c r="G65" i="9"/>
  <c r="G66" i="9"/>
  <c r="G67" i="9"/>
  <c r="G68" i="9"/>
  <c r="G69" i="9"/>
  <c r="G70" i="9"/>
  <c r="G71" i="9"/>
  <c r="G72" i="9"/>
  <c r="H63" i="9"/>
  <c r="H64" i="9"/>
  <c r="H65" i="9"/>
  <c r="H66" i="9"/>
  <c r="H67" i="9"/>
  <c r="H68" i="9"/>
  <c r="H69" i="9"/>
  <c r="H70" i="9"/>
  <c r="H71" i="9"/>
  <c r="H72" i="9"/>
  <c r="K63" i="9"/>
  <c r="K64" i="9"/>
  <c r="K65" i="9"/>
  <c r="K66" i="9"/>
  <c r="K67" i="9"/>
  <c r="K68" i="9"/>
  <c r="K69" i="9"/>
  <c r="K70" i="9"/>
  <c r="K71" i="9"/>
  <c r="K72" i="9"/>
  <c r="L63" i="9"/>
  <c r="L64" i="9"/>
  <c r="L65" i="9"/>
  <c r="L66" i="9"/>
  <c r="L67" i="9"/>
  <c r="L68" i="9"/>
  <c r="L69" i="9"/>
  <c r="L70" i="9"/>
  <c r="L71" i="9"/>
  <c r="L72" i="9"/>
  <c r="I45" i="9"/>
  <c r="I46" i="9"/>
  <c r="I47" i="9"/>
  <c r="I48" i="9"/>
  <c r="I49" i="9"/>
  <c r="I50" i="9"/>
  <c r="I51" i="9"/>
  <c r="I52" i="9"/>
  <c r="I53" i="9"/>
  <c r="I54" i="9"/>
  <c r="J45" i="9"/>
  <c r="J46" i="9"/>
  <c r="J47" i="9"/>
  <c r="J48" i="9"/>
  <c r="J49" i="9"/>
  <c r="J50" i="9"/>
  <c r="J51" i="9"/>
  <c r="J52" i="9"/>
  <c r="J53" i="9"/>
  <c r="J54" i="9"/>
  <c r="M45" i="9"/>
  <c r="M46" i="9"/>
  <c r="M47" i="9"/>
  <c r="M48" i="9"/>
  <c r="M49" i="9"/>
  <c r="M55" i="9" s="1"/>
  <c r="M50" i="9"/>
  <c r="M51" i="9"/>
  <c r="M52" i="9"/>
  <c r="M53" i="9"/>
  <c r="M54" i="9"/>
  <c r="N45" i="9"/>
  <c r="N46" i="9"/>
  <c r="N47" i="9"/>
  <c r="N48" i="9"/>
  <c r="N49" i="9"/>
  <c r="N50" i="9"/>
  <c r="N51" i="9"/>
  <c r="N52" i="9"/>
  <c r="N53" i="9"/>
  <c r="N54" i="9"/>
  <c r="N55" i="9"/>
  <c r="C45" i="9"/>
  <c r="C46" i="9"/>
  <c r="C47" i="9"/>
  <c r="O47" i="9" s="1"/>
  <c r="C48" i="9"/>
  <c r="C49" i="9"/>
  <c r="C50" i="9"/>
  <c r="C51" i="9"/>
  <c r="C52" i="9"/>
  <c r="C53" i="9"/>
  <c r="C54" i="9"/>
  <c r="D45" i="9"/>
  <c r="D46" i="9"/>
  <c r="D47" i="9"/>
  <c r="D48" i="9"/>
  <c r="D49" i="9"/>
  <c r="D50" i="9"/>
  <c r="D51" i="9"/>
  <c r="O51" i="9" s="1"/>
  <c r="D52" i="9"/>
  <c r="D53" i="9"/>
  <c r="D54" i="9"/>
  <c r="O54" i="9" s="1"/>
  <c r="E45" i="9"/>
  <c r="E46" i="9"/>
  <c r="E55" i="9" s="1"/>
  <c r="E47" i="9"/>
  <c r="E48" i="9"/>
  <c r="E49" i="9"/>
  <c r="E50" i="9"/>
  <c r="E51" i="9"/>
  <c r="E52" i="9"/>
  <c r="E53" i="9"/>
  <c r="E54" i="9"/>
  <c r="F45" i="9"/>
  <c r="F46" i="9"/>
  <c r="F47" i="9"/>
  <c r="F48" i="9"/>
  <c r="F49" i="9"/>
  <c r="F50" i="9"/>
  <c r="F51" i="9"/>
  <c r="F52" i="9"/>
  <c r="F53" i="9"/>
  <c r="F54" i="9"/>
  <c r="G45" i="9"/>
  <c r="G46" i="9"/>
  <c r="G47" i="9"/>
  <c r="G48" i="9"/>
  <c r="G49" i="9"/>
  <c r="G50" i="9"/>
  <c r="G51" i="9"/>
  <c r="G52" i="9"/>
  <c r="G53" i="9"/>
  <c r="G54" i="9"/>
  <c r="H45" i="9"/>
  <c r="H55" i="9" s="1"/>
  <c r="H46" i="9"/>
  <c r="H47" i="9"/>
  <c r="H48" i="9"/>
  <c r="H49" i="9"/>
  <c r="H50" i="9"/>
  <c r="H51" i="9"/>
  <c r="H52" i="9"/>
  <c r="H53" i="9"/>
  <c r="H54" i="9"/>
  <c r="K45" i="9"/>
  <c r="K46" i="9"/>
  <c r="K47" i="9"/>
  <c r="K48" i="9"/>
  <c r="K49" i="9"/>
  <c r="K50" i="9"/>
  <c r="K51" i="9"/>
  <c r="K52" i="9"/>
  <c r="K53" i="9"/>
  <c r="K54" i="9"/>
  <c r="L45" i="9"/>
  <c r="L46" i="9"/>
  <c r="L47" i="9"/>
  <c r="L48" i="9"/>
  <c r="L49" i="9"/>
  <c r="L50" i="9"/>
  <c r="L51" i="9"/>
  <c r="L52" i="9"/>
  <c r="L53" i="9"/>
  <c r="L54" i="9"/>
  <c r="I28" i="9"/>
  <c r="I29" i="9"/>
  <c r="I30" i="9"/>
  <c r="I31" i="9"/>
  <c r="I32" i="9"/>
  <c r="I33" i="9"/>
  <c r="I34" i="9"/>
  <c r="I35" i="9"/>
  <c r="I36" i="9"/>
  <c r="I38" i="9" s="1"/>
  <c r="I37" i="9"/>
  <c r="J28" i="9"/>
  <c r="J38" i="9" s="1"/>
  <c r="J29" i="9"/>
  <c r="J30" i="9"/>
  <c r="J31" i="9"/>
  <c r="J32" i="9"/>
  <c r="J33" i="9"/>
  <c r="J34" i="9"/>
  <c r="J35" i="9"/>
  <c r="J36" i="9"/>
  <c r="J37" i="9"/>
  <c r="M28" i="9"/>
  <c r="M29" i="9"/>
  <c r="M30" i="9"/>
  <c r="M31" i="9"/>
  <c r="M32" i="9"/>
  <c r="M33" i="9"/>
  <c r="M34" i="9"/>
  <c r="M35" i="9"/>
  <c r="M36" i="9"/>
  <c r="M37" i="9"/>
  <c r="N28" i="9"/>
  <c r="N29" i="9"/>
  <c r="N38" i="9" s="1"/>
  <c r="N30" i="9"/>
  <c r="N31" i="9"/>
  <c r="N32" i="9"/>
  <c r="N33" i="9"/>
  <c r="N34" i="9"/>
  <c r="N35" i="9"/>
  <c r="N36" i="9"/>
  <c r="N37" i="9"/>
  <c r="C28" i="9"/>
  <c r="C29" i="9"/>
  <c r="C30" i="9"/>
  <c r="C31" i="9"/>
  <c r="C32" i="9"/>
  <c r="O32" i="9" s="1"/>
  <c r="C33" i="9"/>
  <c r="C34" i="9"/>
  <c r="O34" i="9" s="1"/>
  <c r="C35" i="9"/>
  <c r="C36" i="9"/>
  <c r="C37" i="9"/>
  <c r="O37" i="9" s="1"/>
  <c r="D28" i="9"/>
  <c r="D29" i="9"/>
  <c r="O29" i="9" s="1"/>
  <c r="D30" i="9"/>
  <c r="D31" i="9"/>
  <c r="D32" i="9"/>
  <c r="D33" i="9"/>
  <c r="O33" i="9" s="1"/>
  <c r="D34" i="9"/>
  <c r="D35" i="9"/>
  <c r="D36" i="9"/>
  <c r="O36" i="9"/>
  <c r="D37" i="9"/>
  <c r="E28" i="9"/>
  <c r="E38" i="9" s="1"/>
  <c r="E29" i="9"/>
  <c r="E30" i="9"/>
  <c r="O30" i="9" s="1"/>
  <c r="E31" i="9"/>
  <c r="E32" i="9"/>
  <c r="E33" i="9"/>
  <c r="E34" i="9"/>
  <c r="E35" i="9"/>
  <c r="E36" i="9"/>
  <c r="E37" i="9"/>
  <c r="F28" i="9"/>
  <c r="F38" i="9" s="1"/>
  <c r="F29" i="9"/>
  <c r="F30" i="9"/>
  <c r="F31" i="9"/>
  <c r="F32" i="9"/>
  <c r="F33" i="9"/>
  <c r="F34" i="9"/>
  <c r="F35" i="9"/>
  <c r="F36" i="9"/>
  <c r="F37" i="9"/>
  <c r="G28" i="9"/>
  <c r="G38" i="9" s="1"/>
  <c r="G29" i="9"/>
  <c r="G30" i="9"/>
  <c r="G31" i="9"/>
  <c r="G32" i="9"/>
  <c r="G33" i="9"/>
  <c r="G34" i="9"/>
  <c r="G35" i="9"/>
  <c r="G36" i="9"/>
  <c r="G37" i="9"/>
  <c r="H28" i="9"/>
  <c r="H29" i="9"/>
  <c r="H30" i="9"/>
  <c r="H31" i="9"/>
  <c r="H32" i="9"/>
  <c r="H33" i="9"/>
  <c r="H34" i="9"/>
  <c r="H35" i="9"/>
  <c r="H36" i="9"/>
  <c r="H37" i="9"/>
  <c r="H38" i="9"/>
  <c r="K28" i="9"/>
  <c r="K29" i="9"/>
  <c r="K30" i="9"/>
  <c r="K31" i="9"/>
  <c r="K32" i="9"/>
  <c r="K33" i="9"/>
  <c r="K34" i="9"/>
  <c r="K38" i="9" s="1"/>
  <c r="K35" i="9"/>
  <c r="K36" i="9"/>
  <c r="K37" i="9"/>
  <c r="L28" i="9"/>
  <c r="L29" i="9"/>
  <c r="L30" i="9"/>
  <c r="L31" i="9"/>
  <c r="L32" i="9"/>
  <c r="L33" i="9"/>
  <c r="L34" i="9"/>
  <c r="L35" i="9"/>
  <c r="L36" i="9"/>
  <c r="L37" i="9"/>
  <c r="I11" i="9"/>
  <c r="I12" i="9"/>
  <c r="I13" i="9"/>
  <c r="I14" i="9"/>
  <c r="I15" i="9"/>
  <c r="I16" i="9"/>
  <c r="I17" i="9"/>
  <c r="I18" i="9"/>
  <c r="I19" i="9"/>
  <c r="I20" i="9"/>
  <c r="J11" i="9"/>
  <c r="J21" i="9" s="1"/>
  <c r="J12" i="9"/>
  <c r="J13" i="9"/>
  <c r="J14" i="9"/>
  <c r="J15" i="9"/>
  <c r="J16" i="9"/>
  <c r="J17" i="9"/>
  <c r="J18" i="9"/>
  <c r="J19" i="9"/>
  <c r="J20" i="9"/>
  <c r="M11" i="9"/>
  <c r="M21" i="9" s="1"/>
  <c r="M12" i="9"/>
  <c r="M13" i="9"/>
  <c r="M14" i="9"/>
  <c r="M15" i="9"/>
  <c r="M16" i="9"/>
  <c r="M17" i="9"/>
  <c r="M18" i="9"/>
  <c r="M19" i="9"/>
  <c r="M20" i="9"/>
  <c r="N11" i="9"/>
  <c r="N12" i="9"/>
  <c r="N13" i="9"/>
  <c r="N14" i="9"/>
  <c r="N15" i="9"/>
  <c r="N16" i="9"/>
  <c r="N17" i="9"/>
  <c r="N18" i="9"/>
  <c r="N19" i="9"/>
  <c r="N20" i="9"/>
  <c r="C11" i="9"/>
  <c r="C12" i="9"/>
  <c r="C13" i="9"/>
  <c r="C14" i="9"/>
  <c r="C15" i="9"/>
  <c r="C16" i="9"/>
  <c r="O16" i="9" s="1"/>
  <c r="C17" i="9"/>
  <c r="C18" i="9"/>
  <c r="C19" i="9"/>
  <c r="C20" i="9"/>
  <c r="D11" i="9"/>
  <c r="D21" i="9" s="1"/>
  <c r="D12" i="9"/>
  <c r="D13" i="9"/>
  <c r="D14" i="9"/>
  <c r="D15" i="9"/>
  <c r="D16" i="9"/>
  <c r="D17" i="9"/>
  <c r="O17" i="9" s="1"/>
  <c r="D18" i="9"/>
  <c r="D19" i="9"/>
  <c r="D20" i="9"/>
  <c r="E11" i="9"/>
  <c r="E12" i="9"/>
  <c r="E13" i="9"/>
  <c r="E14" i="9"/>
  <c r="E15" i="9"/>
  <c r="E16" i="9"/>
  <c r="E17" i="9"/>
  <c r="E18" i="9"/>
  <c r="E19" i="9"/>
  <c r="E20" i="9"/>
  <c r="F11" i="9"/>
  <c r="F12" i="9"/>
  <c r="F13" i="9"/>
  <c r="F14" i="9"/>
  <c r="F15" i="9"/>
  <c r="F16" i="9"/>
  <c r="F17" i="9"/>
  <c r="F18" i="9"/>
  <c r="F19" i="9"/>
  <c r="F20" i="9"/>
  <c r="G11" i="9"/>
  <c r="G12" i="9"/>
  <c r="G13" i="9"/>
  <c r="O13" i="9" s="1"/>
  <c r="G14" i="9"/>
  <c r="G15" i="9"/>
  <c r="G16" i="9"/>
  <c r="G17" i="9"/>
  <c r="G18" i="9"/>
  <c r="G19" i="9"/>
  <c r="G20" i="9"/>
  <c r="H11" i="9"/>
  <c r="H12" i="9"/>
  <c r="H13" i="9"/>
  <c r="H14" i="9"/>
  <c r="H15" i="9"/>
  <c r="H16" i="9"/>
  <c r="H17" i="9"/>
  <c r="H18" i="9"/>
  <c r="H19" i="9"/>
  <c r="H20" i="9"/>
  <c r="K11" i="9"/>
  <c r="K21" i="9" s="1"/>
  <c r="K12" i="9"/>
  <c r="K13" i="9"/>
  <c r="K14" i="9"/>
  <c r="K15" i="9"/>
  <c r="K16" i="9"/>
  <c r="K17" i="9"/>
  <c r="K18" i="9"/>
  <c r="K19" i="9"/>
  <c r="K20" i="9"/>
  <c r="L11" i="9"/>
  <c r="L21" i="9" s="1"/>
  <c r="L12" i="9"/>
  <c r="L13" i="9"/>
  <c r="L14" i="9"/>
  <c r="L15" i="9"/>
  <c r="L16" i="9"/>
  <c r="L17" i="9"/>
  <c r="L18" i="9"/>
  <c r="L19" i="9"/>
  <c r="L20" i="9"/>
  <c r="BV6" i="18"/>
  <c r="BP6" i="18"/>
  <c r="BJ6" i="18"/>
  <c r="BD6" i="18"/>
  <c r="AX6" i="18"/>
  <c r="AR6" i="18"/>
  <c r="AL6" i="18"/>
  <c r="AF6" i="18"/>
  <c r="Z6" i="18"/>
  <c r="T6" i="18"/>
  <c r="H6" i="18"/>
  <c r="B6" i="18"/>
  <c r="D9" i="48"/>
  <c r="D10" i="48"/>
  <c r="D14" i="48"/>
  <c r="I22" i="47"/>
  <c r="F22" i="47"/>
  <c r="Q31" i="27" s="1"/>
  <c r="M31" i="27"/>
  <c r="AJ22" i="47"/>
  <c r="N31" i="27" s="1"/>
  <c r="AM22" i="47"/>
  <c r="O31" i="27" s="1"/>
  <c r="AD22" i="47"/>
  <c r="L31" i="27" s="1"/>
  <c r="AA22" i="47"/>
  <c r="K31" i="27"/>
  <c r="X22" i="47"/>
  <c r="J31" i="27" s="1"/>
  <c r="U22" i="47"/>
  <c r="I31" i="27" s="1"/>
  <c r="R22" i="47"/>
  <c r="H31" i="27" s="1"/>
  <c r="O22" i="47"/>
  <c r="G31" i="27"/>
  <c r="AM6" i="48"/>
  <c r="AJ6" i="48"/>
  <c r="AG6" i="48"/>
  <c r="AD6" i="48"/>
  <c r="AA6" i="48"/>
  <c r="X6" i="48"/>
  <c r="U6" i="48"/>
  <c r="R6" i="48"/>
  <c r="O6" i="48"/>
  <c r="L6" i="48"/>
  <c r="I6" i="48"/>
  <c r="F6" i="48"/>
  <c r="C6" i="48"/>
  <c r="C23" i="44"/>
  <c r="C23" i="36" s="1"/>
  <c r="D23" i="36" s="1"/>
  <c r="O54" i="27" s="1"/>
  <c r="C22" i="44"/>
  <c r="C22" i="36"/>
  <c r="D22" i="36" s="1"/>
  <c r="N54" i="27" s="1"/>
  <c r="C21" i="44"/>
  <c r="C21" i="36" s="1"/>
  <c r="D21" i="36" s="1"/>
  <c r="M54" i="27" s="1"/>
  <c r="C20" i="44"/>
  <c r="C20" i="36"/>
  <c r="D20" i="36" s="1"/>
  <c r="L54" i="27" s="1"/>
  <c r="C19" i="44"/>
  <c r="C19" i="36" s="1"/>
  <c r="D19" i="36" s="1"/>
  <c r="K54" i="27" s="1"/>
  <c r="C18" i="44"/>
  <c r="C18" i="36"/>
  <c r="D18" i="36" s="1"/>
  <c r="J54" i="27" s="1"/>
  <c r="C17" i="44"/>
  <c r="C17" i="36" s="1"/>
  <c r="D17" i="36" s="1"/>
  <c r="I54" i="27" s="1"/>
  <c r="C16" i="44"/>
  <c r="C16" i="36"/>
  <c r="D16" i="36" s="1"/>
  <c r="H54" i="27" s="1"/>
  <c r="C15" i="44"/>
  <c r="C15" i="36" s="1"/>
  <c r="D15" i="36" s="1"/>
  <c r="G54" i="27" s="1"/>
  <c r="C14" i="44"/>
  <c r="C14" i="36" s="1"/>
  <c r="D14" i="36" s="1"/>
  <c r="F54" i="27" s="1"/>
  <c r="C11" i="44"/>
  <c r="R13" i="27" s="1"/>
  <c r="C10" i="44"/>
  <c r="C10" i="36"/>
  <c r="D10" i="36" s="1"/>
  <c r="Q54" i="27" s="1"/>
  <c r="C9" i="44"/>
  <c r="C9" i="36" s="1"/>
  <c r="D9" i="36" s="1"/>
  <c r="P54" i="27" s="1"/>
  <c r="AN12" i="45"/>
  <c r="AN11" i="45"/>
  <c r="AN10" i="45"/>
  <c r="AN9" i="45"/>
  <c r="AK12" i="45"/>
  <c r="AK11" i="45"/>
  <c r="AK10" i="45"/>
  <c r="AK9" i="45"/>
  <c r="AK14" i="45" s="1"/>
  <c r="N15" i="27" s="1"/>
  <c r="N17" i="27" s="1"/>
  <c r="AH12" i="45"/>
  <c r="AH11" i="45"/>
  <c r="AH14" i="45"/>
  <c r="M15" i="27" s="1"/>
  <c r="M17" i="27" s="1"/>
  <c r="AH10" i="45"/>
  <c r="AH9" i="45"/>
  <c r="AE12" i="45"/>
  <c r="AE11" i="45"/>
  <c r="AE10" i="45"/>
  <c r="AE14" i="45" s="1"/>
  <c r="L15" i="27" s="1"/>
  <c r="AE9" i="45"/>
  <c r="AB12" i="45"/>
  <c r="AB11" i="45"/>
  <c r="AB10" i="45"/>
  <c r="AB9" i="45"/>
  <c r="Y12" i="45"/>
  <c r="Y11" i="45"/>
  <c r="Y10" i="45"/>
  <c r="Y9" i="45"/>
  <c r="V12" i="45"/>
  <c r="V11" i="45"/>
  <c r="V10" i="45"/>
  <c r="V9" i="45"/>
  <c r="S12" i="45"/>
  <c r="S11" i="45"/>
  <c r="S10" i="45"/>
  <c r="S9" i="45"/>
  <c r="P12" i="45"/>
  <c r="P11" i="45"/>
  <c r="P10" i="45"/>
  <c r="P9" i="45"/>
  <c r="M12" i="45"/>
  <c r="M11" i="45"/>
  <c r="M10" i="45"/>
  <c r="M9" i="45"/>
  <c r="J12" i="45"/>
  <c r="J11" i="45"/>
  <c r="J10" i="45"/>
  <c r="J9" i="45"/>
  <c r="J14" i="45" s="1"/>
  <c r="R15" i="27" s="1"/>
  <c r="R17" i="27" s="1"/>
  <c r="G12" i="45"/>
  <c r="G14" i="45" s="1"/>
  <c r="Q15" i="27" s="1"/>
  <c r="Q17" i="27" s="1"/>
  <c r="G11" i="45"/>
  <c r="G10" i="45"/>
  <c r="G9" i="45"/>
  <c r="D10" i="45"/>
  <c r="D11" i="45"/>
  <c r="D12" i="45"/>
  <c r="D9" i="45"/>
  <c r="AN13" i="42"/>
  <c r="AN12" i="42"/>
  <c r="AN11" i="42"/>
  <c r="AN10" i="42"/>
  <c r="AN8" i="42"/>
  <c r="AN15" i="42" s="1"/>
  <c r="AK13" i="42"/>
  <c r="AK12" i="42"/>
  <c r="AK11" i="42"/>
  <c r="AK10" i="42"/>
  <c r="AK8" i="42"/>
  <c r="AK15" i="42" s="1"/>
  <c r="AH13" i="42"/>
  <c r="AH12" i="42"/>
  <c r="AH11" i="42"/>
  <c r="AH10" i="42"/>
  <c r="AH8" i="42"/>
  <c r="AH15" i="42" s="1"/>
  <c r="AE13" i="42"/>
  <c r="AE12" i="42"/>
  <c r="AE11" i="42"/>
  <c r="AE10" i="42"/>
  <c r="AE8" i="42"/>
  <c r="AB13" i="42"/>
  <c r="AB12" i="42"/>
  <c r="AB11" i="42"/>
  <c r="AB10" i="42"/>
  <c r="AB8" i="42"/>
  <c r="Y13" i="42"/>
  <c r="Y12" i="42"/>
  <c r="Y11" i="42"/>
  <c r="Y15" i="42" s="1"/>
  <c r="Y10" i="42"/>
  <c r="Y8" i="42"/>
  <c r="V13" i="42"/>
  <c r="V12" i="42"/>
  <c r="V11" i="42"/>
  <c r="V10" i="42"/>
  <c r="V8" i="42"/>
  <c r="S13" i="42"/>
  <c r="S12" i="42"/>
  <c r="S11" i="42"/>
  <c r="S10" i="42"/>
  <c r="S8" i="42"/>
  <c r="P13" i="42"/>
  <c r="P12" i="42"/>
  <c r="P11" i="42"/>
  <c r="P10" i="42"/>
  <c r="P8" i="42"/>
  <c r="M13" i="42"/>
  <c r="M12" i="42"/>
  <c r="M11" i="42"/>
  <c r="M10" i="42"/>
  <c r="M8" i="42"/>
  <c r="J13" i="42"/>
  <c r="J12" i="42"/>
  <c r="J11" i="42"/>
  <c r="J10" i="42"/>
  <c r="J8" i="42"/>
  <c r="G13" i="42"/>
  <c r="G12" i="42"/>
  <c r="G11" i="42"/>
  <c r="G15" i="42" s="1"/>
  <c r="G10" i="42"/>
  <c r="G8" i="42"/>
  <c r="D10" i="42"/>
  <c r="D11" i="42"/>
  <c r="D12" i="42"/>
  <c r="D13" i="42"/>
  <c r="D8" i="42"/>
  <c r="AN8" i="40"/>
  <c r="AN16" i="40" s="1"/>
  <c r="O11" i="27" s="1"/>
  <c r="AK8" i="40"/>
  <c r="AK16" i="40" s="1"/>
  <c r="N11" i="27" s="1"/>
  <c r="AH8" i="40"/>
  <c r="AH16" i="40" s="1"/>
  <c r="M11" i="27" s="1"/>
  <c r="AE8" i="40"/>
  <c r="AE16" i="40"/>
  <c r="L11" i="27" s="1"/>
  <c r="AB8" i="40"/>
  <c r="AB16" i="40"/>
  <c r="Y8" i="40"/>
  <c r="Y16" i="40"/>
  <c r="V8" i="40"/>
  <c r="V16" i="40" s="1"/>
  <c r="I11" i="27" s="1"/>
  <c r="S8" i="40"/>
  <c r="P8" i="40"/>
  <c r="P16" i="40" s="1"/>
  <c r="G11" i="27" s="1"/>
  <c r="M8" i="40"/>
  <c r="J8" i="40"/>
  <c r="J16" i="40" s="1"/>
  <c r="R11" i="27" s="1"/>
  <c r="G8" i="40"/>
  <c r="G16" i="40" s="1"/>
  <c r="Q11" i="27" s="1"/>
  <c r="D8" i="40"/>
  <c r="AL7" i="47"/>
  <c r="AI7" i="47"/>
  <c r="AF7" i="47"/>
  <c r="AC7" i="47"/>
  <c r="Z7" i="47"/>
  <c r="W7" i="47"/>
  <c r="T7" i="47"/>
  <c r="Q7" i="47"/>
  <c r="N7" i="47"/>
  <c r="K7" i="47"/>
  <c r="H7" i="47"/>
  <c r="E7" i="47"/>
  <c r="B7" i="47"/>
  <c r="S58" i="26"/>
  <c r="R58" i="26"/>
  <c r="AM21" i="37"/>
  <c r="AJ21" i="37"/>
  <c r="AG21" i="37"/>
  <c r="AD21" i="37"/>
  <c r="L21" i="37"/>
  <c r="F21" i="37"/>
  <c r="AM14" i="46"/>
  <c r="AM13" i="46"/>
  <c r="AM12" i="46"/>
  <c r="AM11" i="46"/>
  <c r="AM10" i="46"/>
  <c r="AM9" i="46"/>
  <c r="AM16" i="46" s="1"/>
  <c r="O35" i="27" s="1"/>
  <c r="AJ14" i="46"/>
  <c r="AJ13" i="46"/>
  <c r="AJ12" i="46"/>
  <c r="AJ11" i="46"/>
  <c r="AJ10" i="46"/>
  <c r="AJ9" i="46"/>
  <c r="AG14" i="46"/>
  <c r="AG13" i="46"/>
  <c r="AG16" i="46" s="1"/>
  <c r="M35" i="27" s="1"/>
  <c r="AG12" i="46"/>
  <c r="AG11" i="46"/>
  <c r="AG10" i="46"/>
  <c r="AG9" i="46"/>
  <c r="AD14" i="46"/>
  <c r="AD13" i="46"/>
  <c r="AD12" i="46"/>
  <c r="AD11" i="46"/>
  <c r="AD10" i="46"/>
  <c r="AD16" i="46" s="1"/>
  <c r="L35" i="27" s="1"/>
  <c r="AD9" i="46"/>
  <c r="AA14" i="46"/>
  <c r="AA13" i="46"/>
  <c r="AA16" i="46" s="1"/>
  <c r="K35" i="27" s="1"/>
  <c r="AA12" i="46"/>
  <c r="AA11" i="46"/>
  <c r="AA10" i="46"/>
  <c r="AA9" i="46"/>
  <c r="X14" i="46"/>
  <c r="X13" i="46"/>
  <c r="X12" i="46"/>
  <c r="X11" i="46"/>
  <c r="X10" i="46"/>
  <c r="X9" i="46"/>
  <c r="U14" i="46"/>
  <c r="U13" i="46"/>
  <c r="U12" i="46"/>
  <c r="U11" i="46"/>
  <c r="U10" i="46"/>
  <c r="U9" i="46"/>
  <c r="R14" i="46"/>
  <c r="R13" i="46"/>
  <c r="R12" i="46"/>
  <c r="R11" i="46"/>
  <c r="R10" i="46"/>
  <c r="R9" i="46"/>
  <c r="R16" i="46" s="1"/>
  <c r="H35" i="27" s="1"/>
  <c r="O14" i="46"/>
  <c r="O13" i="46"/>
  <c r="O12" i="46"/>
  <c r="O11" i="46"/>
  <c r="O10" i="46"/>
  <c r="O9" i="46"/>
  <c r="O16" i="46" s="1"/>
  <c r="G35" i="27" s="1"/>
  <c r="L14" i="46"/>
  <c r="L13" i="46"/>
  <c r="L12" i="46"/>
  <c r="L11" i="46"/>
  <c r="L10" i="46"/>
  <c r="L9" i="46"/>
  <c r="L16" i="46" s="1"/>
  <c r="F35" i="27" s="1"/>
  <c r="J14" i="46"/>
  <c r="J13" i="46"/>
  <c r="J12" i="46"/>
  <c r="J11" i="46"/>
  <c r="J10" i="46"/>
  <c r="J9" i="46"/>
  <c r="J16" i="46" s="1"/>
  <c r="R35" i="27" s="1"/>
  <c r="G14" i="46"/>
  <c r="G13" i="46"/>
  <c r="G11" i="46"/>
  <c r="G10" i="46"/>
  <c r="G16" i="46"/>
  <c r="Q35" i="27" s="1"/>
  <c r="G9" i="46"/>
  <c r="D10" i="46"/>
  <c r="D16" i="46" s="1"/>
  <c r="P35" i="27" s="1"/>
  <c r="D11" i="46"/>
  <c r="D12" i="46"/>
  <c r="D13" i="46"/>
  <c r="D14" i="46"/>
  <c r="D9" i="46"/>
  <c r="C21" i="37"/>
  <c r="AM7" i="37"/>
  <c r="AJ7" i="37"/>
  <c r="AG7" i="37"/>
  <c r="AD7" i="37"/>
  <c r="AA7" i="37"/>
  <c r="X7" i="37"/>
  <c r="U7" i="37"/>
  <c r="R7" i="37"/>
  <c r="O7" i="37"/>
  <c r="L7" i="37"/>
  <c r="I7" i="37"/>
  <c r="F7" i="37"/>
  <c r="C7" i="37"/>
  <c r="P57" i="26"/>
  <c r="P56" i="26"/>
  <c r="P55" i="26"/>
  <c r="P54" i="26"/>
  <c r="P53" i="26"/>
  <c r="P52" i="26"/>
  <c r="P51" i="26"/>
  <c r="P50" i="26"/>
  <c r="P49" i="26"/>
  <c r="P48" i="26"/>
  <c r="P47" i="26"/>
  <c r="P46" i="26"/>
  <c r="P45" i="26"/>
  <c r="P44" i="26"/>
  <c r="P43" i="26"/>
  <c r="P42" i="26"/>
  <c r="P41" i="26"/>
  <c r="P40" i="26"/>
  <c r="P39" i="26"/>
  <c r="P38" i="26"/>
  <c r="P37" i="26"/>
  <c r="P36" i="26"/>
  <c r="P35" i="26"/>
  <c r="P34" i="26"/>
  <c r="P33" i="26"/>
  <c r="O57" i="26"/>
  <c r="O56" i="26"/>
  <c r="O55" i="26"/>
  <c r="O54" i="26"/>
  <c r="O53" i="26"/>
  <c r="O52" i="26"/>
  <c r="O51" i="26"/>
  <c r="O50" i="26"/>
  <c r="O49" i="26"/>
  <c r="O48" i="26"/>
  <c r="O47" i="26"/>
  <c r="O46" i="26"/>
  <c r="O45" i="26"/>
  <c r="O44" i="26"/>
  <c r="O43" i="26"/>
  <c r="O42" i="26"/>
  <c r="O41" i="26"/>
  <c r="O40" i="26"/>
  <c r="O39" i="26"/>
  <c r="O38" i="26"/>
  <c r="O37" i="26"/>
  <c r="O36" i="26"/>
  <c r="O35" i="26"/>
  <c r="O34" i="26"/>
  <c r="O33" i="26"/>
  <c r="N57" i="26"/>
  <c r="N56" i="26"/>
  <c r="N55" i="26"/>
  <c r="N54" i="26"/>
  <c r="N53" i="26"/>
  <c r="N52" i="26"/>
  <c r="N51" i="26"/>
  <c r="N50" i="26"/>
  <c r="N49" i="26"/>
  <c r="N48" i="26"/>
  <c r="N47" i="26"/>
  <c r="N46" i="26"/>
  <c r="N45" i="26"/>
  <c r="N44" i="26"/>
  <c r="N43" i="26"/>
  <c r="N42" i="26"/>
  <c r="N41" i="26"/>
  <c r="N40" i="26"/>
  <c r="N39" i="26"/>
  <c r="N38" i="26"/>
  <c r="N37" i="26"/>
  <c r="N36" i="26"/>
  <c r="N35" i="26"/>
  <c r="N34" i="26"/>
  <c r="N33" i="26"/>
  <c r="M57" i="26"/>
  <c r="M56" i="26"/>
  <c r="M55" i="26"/>
  <c r="M54" i="26"/>
  <c r="M53" i="26"/>
  <c r="M52" i="26"/>
  <c r="M51" i="26"/>
  <c r="M50" i="26"/>
  <c r="M49" i="26"/>
  <c r="M48" i="26"/>
  <c r="M47" i="26"/>
  <c r="M46" i="26"/>
  <c r="M45" i="26"/>
  <c r="M44" i="26"/>
  <c r="M43" i="26"/>
  <c r="M42" i="26"/>
  <c r="M41" i="26"/>
  <c r="M40" i="26"/>
  <c r="M39" i="26"/>
  <c r="M38" i="26"/>
  <c r="M37" i="26"/>
  <c r="M36" i="26"/>
  <c r="M35" i="26"/>
  <c r="M34" i="26"/>
  <c r="M33" i="26"/>
  <c r="L57" i="26"/>
  <c r="L56" i="26"/>
  <c r="L55" i="26"/>
  <c r="L54" i="26"/>
  <c r="L53" i="26"/>
  <c r="L52" i="26"/>
  <c r="L51" i="26"/>
  <c r="L50" i="26"/>
  <c r="L49" i="26"/>
  <c r="L48" i="26"/>
  <c r="L47" i="26"/>
  <c r="L46" i="26"/>
  <c r="L45" i="26"/>
  <c r="L44" i="26"/>
  <c r="L43" i="26"/>
  <c r="L42" i="26"/>
  <c r="L41" i="26"/>
  <c r="L40" i="26"/>
  <c r="L39" i="26"/>
  <c r="L38" i="26"/>
  <c r="L37" i="26"/>
  <c r="L36" i="26"/>
  <c r="L35" i="26"/>
  <c r="L34" i="26"/>
  <c r="L33" i="26"/>
  <c r="K57" i="26"/>
  <c r="K56" i="26"/>
  <c r="K55" i="26"/>
  <c r="K54" i="26"/>
  <c r="K53" i="26"/>
  <c r="K52" i="26"/>
  <c r="K51" i="26"/>
  <c r="K50" i="26"/>
  <c r="K49" i="26"/>
  <c r="K48" i="26"/>
  <c r="K47" i="26"/>
  <c r="K46" i="26"/>
  <c r="K45" i="26"/>
  <c r="K44" i="26"/>
  <c r="K43" i="26"/>
  <c r="K42" i="26"/>
  <c r="K41" i="26"/>
  <c r="K40" i="26"/>
  <c r="K39" i="26"/>
  <c r="K38" i="26"/>
  <c r="K37" i="26"/>
  <c r="K36" i="26"/>
  <c r="K35" i="26"/>
  <c r="K34" i="26"/>
  <c r="K33" i="26"/>
  <c r="J57" i="26"/>
  <c r="J56" i="26"/>
  <c r="J55" i="26"/>
  <c r="J54" i="26"/>
  <c r="J53" i="26"/>
  <c r="J52" i="26"/>
  <c r="J51" i="26"/>
  <c r="J50" i="26"/>
  <c r="J49" i="26"/>
  <c r="J48" i="26"/>
  <c r="J47" i="26"/>
  <c r="J46" i="26"/>
  <c r="J45" i="26"/>
  <c r="J44" i="26"/>
  <c r="J43" i="26"/>
  <c r="J42" i="26"/>
  <c r="J41" i="26"/>
  <c r="J40" i="26"/>
  <c r="J39" i="26"/>
  <c r="J38" i="26"/>
  <c r="J59" i="26" s="1"/>
  <c r="J37" i="26"/>
  <c r="J36" i="26"/>
  <c r="J35" i="26"/>
  <c r="J34" i="26"/>
  <c r="J33" i="26"/>
  <c r="I57" i="26"/>
  <c r="I56" i="26"/>
  <c r="I55" i="26"/>
  <c r="I54" i="26"/>
  <c r="I53" i="26"/>
  <c r="I52" i="26"/>
  <c r="I51" i="26"/>
  <c r="I50" i="26"/>
  <c r="I49" i="26"/>
  <c r="I48" i="26"/>
  <c r="I47" i="26"/>
  <c r="I46" i="26"/>
  <c r="I45" i="26"/>
  <c r="I44" i="26"/>
  <c r="I43" i="26"/>
  <c r="I42" i="26"/>
  <c r="I41" i="26"/>
  <c r="I40" i="26"/>
  <c r="I39" i="26"/>
  <c r="I38" i="26"/>
  <c r="I37" i="26"/>
  <c r="I36" i="26"/>
  <c r="I35" i="26"/>
  <c r="I34" i="26"/>
  <c r="I33" i="26"/>
  <c r="H57" i="26"/>
  <c r="H56" i="26"/>
  <c r="H55" i="26"/>
  <c r="H54" i="26"/>
  <c r="H53" i="26"/>
  <c r="H52" i="26"/>
  <c r="H51" i="26"/>
  <c r="H50" i="26"/>
  <c r="H49" i="26"/>
  <c r="H48" i="26"/>
  <c r="H47" i="26"/>
  <c r="H46" i="26"/>
  <c r="H45" i="26"/>
  <c r="H44" i="26"/>
  <c r="H43" i="26"/>
  <c r="H42" i="26"/>
  <c r="H41" i="26"/>
  <c r="H40" i="26"/>
  <c r="H39" i="26"/>
  <c r="H38" i="26"/>
  <c r="H37" i="26"/>
  <c r="H36" i="26"/>
  <c r="H35" i="26"/>
  <c r="H34" i="26"/>
  <c r="H59" i="26" s="1"/>
  <c r="H33" i="26"/>
  <c r="G57" i="26"/>
  <c r="G56" i="26"/>
  <c r="G55" i="26"/>
  <c r="G54" i="26"/>
  <c r="G53" i="26"/>
  <c r="G52" i="26"/>
  <c r="G51" i="26"/>
  <c r="G50" i="26"/>
  <c r="G49" i="26"/>
  <c r="G48" i="26"/>
  <c r="G47" i="26"/>
  <c r="G46" i="26"/>
  <c r="G45" i="26"/>
  <c r="G44" i="26"/>
  <c r="G43" i="26"/>
  <c r="G42" i="26"/>
  <c r="G41" i="26"/>
  <c r="G40" i="26"/>
  <c r="G39" i="26"/>
  <c r="G38" i="26"/>
  <c r="G37" i="26"/>
  <c r="G36" i="26"/>
  <c r="G35" i="26"/>
  <c r="G34" i="26"/>
  <c r="G33" i="26"/>
  <c r="F57" i="26"/>
  <c r="F56" i="26"/>
  <c r="F55" i="26"/>
  <c r="F54" i="26"/>
  <c r="F53" i="26"/>
  <c r="F52" i="26"/>
  <c r="F51" i="26"/>
  <c r="F50" i="26"/>
  <c r="F49" i="26"/>
  <c r="F48" i="26"/>
  <c r="F47" i="26"/>
  <c r="F46" i="26"/>
  <c r="F45" i="26"/>
  <c r="F44" i="26"/>
  <c r="F43" i="26"/>
  <c r="F42" i="26"/>
  <c r="F41" i="26"/>
  <c r="F40" i="26"/>
  <c r="F39" i="26"/>
  <c r="F38" i="26"/>
  <c r="F37" i="26"/>
  <c r="F36" i="26"/>
  <c r="F35" i="26"/>
  <c r="F34" i="26"/>
  <c r="F59" i="26" s="1"/>
  <c r="F33" i="26"/>
  <c r="D57" i="26"/>
  <c r="D56" i="26"/>
  <c r="D55" i="26"/>
  <c r="D54" i="26"/>
  <c r="D53" i="26"/>
  <c r="D52" i="26"/>
  <c r="D51" i="26"/>
  <c r="D50" i="26"/>
  <c r="D49" i="26"/>
  <c r="D48" i="26"/>
  <c r="D47" i="26"/>
  <c r="D46" i="26"/>
  <c r="D45" i="26"/>
  <c r="D44" i="26"/>
  <c r="D43" i="26"/>
  <c r="D42" i="26"/>
  <c r="D41" i="26"/>
  <c r="D40" i="26"/>
  <c r="D39" i="26"/>
  <c r="D38" i="26"/>
  <c r="D37" i="26"/>
  <c r="D36" i="26"/>
  <c r="D35" i="26"/>
  <c r="D34" i="26"/>
  <c r="D33" i="26"/>
  <c r="P12" i="26"/>
  <c r="O12" i="26"/>
  <c r="N12" i="26"/>
  <c r="M12" i="26"/>
  <c r="L12" i="26"/>
  <c r="K12" i="26"/>
  <c r="J12" i="26"/>
  <c r="I12" i="26"/>
  <c r="H12" i="26"/>
  <c r="G12" i="26"/>
  <c r="F12" i="26"/>
  <c r="E12" i="26"/>
  <c r="D12" i="26"/>
  <c r="AJ16" i="46"/>
  <c r="N35" i="27" s="1"/>
  <c r="AL15" i="46"/>
  <c r="AI15" i="46"/>
  <c r="AF15" i="46"/>
  <c r="AC15" i="46"/>
  <c r="Z15" i="46"/>
  <c r="W15" i="46"/>
  <c r="T15" i="46"/>
  <c r="Q15" i="46"/>
  <c r="N15" i="46"/>
  <c r="K15" i="46"/>
  <c r="I15" i="46"/>
  <c r="F15" i="46"/>
  <c r="C15" i="46"/>
  <c r="AL7" i="46"/>
  <c r="AI7" i="46"/>
  <c r="AF7" i="46"/>
  <c r="AC7" i="46"/>
  <c r="Z7" i="46"/>
  <c r="W7" i="46"/>
  <c r="T7" i="46"/>
  <c r="Q7" i="46"/>
  <c r="N7" i="46"/>
  <c r="K7" i="46"/>
  <c r="I7" i="46"/>
  <c r="F7" i="46"/>
  <c r="C7" i="46"/>
  <c r="W38" i="13"/>
  <c r="S28" i="13"/>
  <c r="S29" i="13"/>
  <c r="S30" i="13"/>
  <c r="S31" i="13"/>
  <c r="S32" i="13"/>
  <c r="S33" i="13"/>
  <c r="S34" i="13"/>
  <c r="S35" i="13"/>
  <c r="S36" i="13"/>
  <c r="S37" i="13"/>
  <c r="W22" i="13"/>
  <c r="S12" i="13"/>
  <c r="S13" i="13"/>
  <c r="S14" i="13"/>
  <c r="S15" i="13"/>
  <c r="S16" i="13"/>
  <c r="S17" i="13"/>
  <c r="S18" i="13"/>
  <c r="S19" i="13"/>
  <c r="S20" i="13"/>
  <c r="S21" i="13"/>
  <c r="W217" i="13"/>
  <c r="S207" i="13"/>
  <c r="S208" i="13"/>
  <c r="S209" i="13"/>
  <c r="S210" i="13"/>
  <c r="S211" i="13"/>
  <c r="S212" i="13"/>
  <c r="S213" i="13"/>
  <c r="S214" i="13"/>
  <c r="S215" i="13"/>
  <c r="S216" i="13"/>
  <c r="W201" i="13"/>
  <c r="Z201" i="13" s="1"/>
  <c r="S191" i="13"/>
  <c r="S192" i="13"/>
  <c r="S193" i="13"/>
  <c r="S194" i="13"/>
  <c r="S195" i="13"/>
  <c r="S196" i="13"/>
  <c r="S197" i="13"/>
  <c r="S198" i="13"/>
  <c r="S199" i="13"/>
  <c r="S200" i="13"/>
  <c r="W185" i="13"/>
  <c r="S175" i="13"/>
  <c r="S176" i="13"/>
  <c r="S177" i="13"/>
  <c r="S178" i="13"/>
  <c r="S179" i="13"/>
  <c r="S180" i="13"/>
  <c r="S181" i="13"/>
  <c r="S182" i="13"/>
  <c r="S183" i="13"/>
  <c r="S184" i="13"/>
  <c r="W169" i="13"/>
  <c r="S159" i="13"/>
  <c r="S160" i="13"/>
  <c r="S161" i="13"/>
  <c r="S162" i="13"/>
  <c r="S163" i="13"/>
  <c r="S164" i="13"/>
  <c r="S165" i="13"/>
  <c r="S166" i="13"/>
  <c r="S167" i="13"/>
  <c r="S168" i="13"/>
  <c r="W153" i="13"/>
  <c r="S143" i="13"/>
  <c r="S144" i="13"/>
  <c r="S145" i="13"/>
  <c r="S146" i="13"/>
  <c r="S147" i="13"/>
  <c r="S148" i="13"/>
  <c r="S153" i="13"/>
  <c r="S149" i="13"/>
  <c r="S150" i="13"/>
  <c r="S151" i="13"/>
  <c r="S152" i="13"/>
  <c r="W137" i="13"/>
  <c r="C127" i="13" s="1"/>
  <c r="D127" i="13" s="1"/>
  <c r="D133" i="13" s="1"/>
  <c r="D134" i="13" s="1"/>
  <c r="D135" i="13" s="1"/>
  <c r="J34" i="27" s="1"/>
  <c r="J36" i="27" s="1"/>
  <c r="S127" i="13"/>
  <c r="S128" i="13"/>
  <c r="S129" i="13"/>
  <c r="S130" i="13"/>
  <c r="S131" i="13"/>
  <c r="S132" i="13"/>
  <c r="S133" i="13"/>
  <c r="S134" i="13"/>
  <c r="S135" i="13"/>
  <c r="S136" i="13"/>
  <c r="S137" i="13"/>
  <c r="C130" i="13" s="1"/>
  <c r="D130" i="13" s="1"/>
  <c r="W121" i="13"/>
  <c r="Z121" i="13" s="1"/>
  <c r="S111" i="13"/>
  <c r="S112" i="13"/>
  <c r="S121" i="13" s="1"/>
  <c r="C115" i="13" s="1"/>
  <c r="S113" i="13"/>
  <c r="S114" i="13"/>
  <c r="S115" i="13"/>
  <c r="S116" i="13"/>
  <c r="S117" i="13"/>
  <c r="S118" i="13"/>
  <c r="S119" i="13"/>
  <c r="S120" i="13"/>
  <c r="W105" i="13"/>
  <c r="S95" i="13"/>
  <c r="S105" i="13" s="1"/>
  <c r="S96" i="13"/>
  <c r="S97" i="13"/>
  <c r="S98" i="13"/>
  <c r="S99" i="13"/>
  <c r="S100" i="13"/>
  <c r="S101" i="13"/>
  <c r="S102" i="13"/>
  <c r="S103" i="13"/>
  <c r="S104" i="13"/>
  <c r="W89" i="13"/>
  <c r="S79" i="13"/>
  <c r="S80" i="13"/>
  <c r="S81" i="13"/>
  <c r="S82" i="13"/>
  <c r="S83" i="13"/>
  <c r="S84" i="13"/>
  <c r="S85" i="13"/>
  <c r="S86" i="13"/>
  <c r="S87" i="13"/>
  <c r="S88" i="13"/>
  <c r="W73" i="13"/>
  <c r="S63" i="13"/>
  <c r="S64" i="13"/>
  <c r="S65" i="13"/>
  <c r="S66" i="13"/>
  <c r="S67" i="13"/>
  <c r="S68" i="13"/>
  <c r="S69" i="13"/>
  <c r="S70" i="13"/>
  <c r="S71" i="13"/>
  <c r="S72" i="13"/>
  <c r="AB15" i="42"/>
  <c r="S15" i="42"/>
  <c r="H21" i="27"/>
  <c r="AB14" i="45"/>
  <c r="K15" i="27" s="1"/>
  <c r="Y14" i="45"/>
  <c r="J15" i="27" s="1"/>
  <c r="J17" i="27" s="1"/>
  <c r="V14" i="45"/>
  <c r="I15" i="27"/>
  <c r="S21" i="7"/>
  <c r="H16" i="27"/>
  <c r="AM21" i="7"/>
  <c r="AJ21" i="7"/>
  <c r="AG21" i="7"/>
  <c r="AD21" i="7"/>
  <c r="AA21" i="7"/>
  <c r="X21" i="7"/>
  <c r="U21" i="7"/>
  <c r="R21" i="7"/>
  <c r="O21" i="7"/>
  <c r="L21" i="7"/>
  <c r="I21" i="7"/>
  <c r="F21" i="7"/>
  <c r="C21" i="7"/>
  <c r="AM7" i="7"/>
  <c r="AJ7" i="7"/>
  <c r="AG7" i="7"/>
  <c r="AD7" i="7"/>
  <c r="AA7" i="7"/>
  <c r="X7" i="7"/>
  <c r="U7" i="7"/>
  <c r="L13" i="45"/>
  <c r="I13" i="45"/>
  <c r="F13" i="45"/>
  <c r="AM13" i="45"/>
  <c r="AM7" i="45"/>
  <c r="AJ13" i="45"/>
  <c r="AJ7" i="45"/>
  <c r="AG13" i="45"/>
  <c r="AG7" i="45"/>
  <c r="AD13" i="45"/>
  <c r="AD7" i="45"/>
  <c r="AA13" i="45"/>
  <c r="AA7" i="45"/>
  <c r="X13" i="45"/>
  <c r="X7" i="45"/>
  <c r="U13" i="45"/>
  <c r="U7" i="45"/>
  <c r="R13" i="45"/>
  <c r="R7" i="45"/>
  <c r="O13" i="45"/>
  <c r="O7" i="45"/>
  <c r="L7" i="45"/>
  <c r="I7" i="45"/>
  <c r="F7" i="45"/>
  <c r="C13" i="45"/>
  <c r="C7" i="45"/>
  <c r="Q13" i="27"/>
  <c r="D16" i="40"/>
  <c r="P11" i="27"/>
  <c r="O13" i="27"/>
  <c r="N13" i="27"/>
  <c r="M13" i="27"/>
  <c r="L13" i="27"/>
  <c r="K11" i="27"/>
  <c r="K13" i="27"/>
  <c r="J11" i="27"/>
  <c r="J13" i="27"/>
  <c r="I13" i="27"/>
  <c r="H12" i="27"/>
  <c r="H13" i="27"/>
  <c r="G13" i="27"/>
  <c r="A23" i="44"/>
  <c r="A22" i="44"/>
  <c r="A21" i="44"/>
  <c r="A20" i="44"/>
  <c r="A19" i="44"/>
  <c r="A18" i="44"/>
  <c r="A17" i="44"/>
  <c r="A16" i="44"/>
  <c r="A15" i="44"/>
  <c r="A14" i="44"/>
  <c r="A11" i="44"/>
  <c r="A10" i="44"/>
  <c r="A9" i="44"/>
  <c r="AM14" i="42"/>
  <c r="AJ14" i="42"/>
  <c r="AG14" i="42"/>
  <c r="AD14" i="42"/>
  <c r="AA14" i="42"/>
  <c r="X14" i="42"/>
  <c r="U14" i="42"/>
  <c r="R14" i="42"/>
  <c r="O14" i="42"/>
  <c r="L14" i="42"/>
  <c r="I14" i="42"/>
  <c r="F14" i="42"/>
  <c r="AM6" i="42"/>
  <c r="AJ6" i="42"/>
  <c r="AG6" i="42"/>
  <c r="AD6" i="42"/>
  <c r="AA6" i="42"/>
  <c r="X6" i="42"/>
  <c r="U6" i="42"/>
  <c r="R6" i="42"/>
  <c r="O6" i="42"/>
  <c r="L6" i="42"/>
  <c r="I6" i="42"/>
  <c r="F6" i="42"/>
  <c r="C14" i="42"/>
  <c r="C6" i="42"/>
  <c r="AM6" i="41"/>
  <c r="AJ6" i="41"/>
  <c r="AG6" i="41"/>
  <c r="AD6" i="41"/>
  <c r="AA6" i="41"/>
  <c r="X6" i="41"/>
  <c r="U6" i="41"/>
  <c r="R6" i="41"/>
  <c r="O6" i="41"/>
  <c r="L6" i="41"/>
  <c r="I6" i="41"/>
  <c r="F6" i="41"/>
  <c r="C6" i="41"/>
  <c r="W11" i="27"/>
  <c r="AA11" i="27"/>
  <c r="AA14" i="27" s="1"/>
  <c r="AA23" i="27" s="1"/>
  <c r="C6" i="40"/>
  <c r="F6" i="40"/>
  <c r="I6" i="40"/>
  <c r="L6" i="40"/>
  <c r="O6" i="40"/>
  <c r="R6" i="40"/>
  <c r="U6" i="40"/>
  <c r="X6" i="40"/>
  <c r="AA6" i="40"/>
  <c r="AD6" i="40"/>
  <c r="AG6" i="40"/>
  <c r="AJ6" i="40"/>
  <c r="AM6" i="40"/>
  <c r="W14" i="27"/>
  <c r="C83" i="8"/>
  <c r="C84" i="8"/>
  <c r="O38" i="27"/>
  <c r="C77" i="8"/>
  <c r="C78" i="8"/>
  <c r="N38" i="27" s="1"/>
  <c r="C71" i="8"/>
  <c r="C72" i="8"/>
  <c r="M38" i="27" s="1"/>
  <c r="C65" i="8"/>
  <c r="C66" i="8"/>
  <c r="L38" i="27" s="1"/>
  <c r="C59" i="8"/>
  <c r="C60" i="8" s="1"/>
  <c r="K38" i="27" s="1"/>
  <c r="C53" i="8"/>
  <c r="C54" i="8"/>
  <c r="J38" i="27" s="1"/>
  <c r="C47" i="8"/>
  <c r="C48" i="8"/>
  <c r="C41" i="8"/>
  <c r="C42" i="8"/>
  <c r="C35" i="8"/>
  <c r="C36" i="8" s="1"/>
  <c r="G38" i="27" s="1"/>
  <c r="C29" i="8"/>
  <c r="C30" i="8" s="1"/>
  <c r="F38" i="27" s="1"/>
  <c r="C22" i="8"/>
  <c r="C23" i="8" s="1"/>
  <c r="R38" i="27" s="1"/>
  <c r="C16" i="8"/>
  <c r="C17" i="8" s="1"/>
  <c r="Q38" i="27" s="1"/>
  <c r="C10" i="8"/>
  <c r="C11" i="8" s="1"/>
  <c r="P38" i="27" s="1"/>
  <c r="W44" i="27"/>
  <c r="G213" i="22"/>
  <c r="C228" i="5"/>
  <c r="D228" i="5"/>
  <c r="E228" i="5"/>
  <c r="F228" i="5"/>
  <c r="C211" i="5"/>
  <c r="D211" i="5"/>
  <c r="E211" i="5"/>
  <c r="F211" i="5"/>
  <c r="C194" i="5"/>
  <c r="D194" i="5"/>
  <c r="E194" i="5"/>
  <c r="F194" i="5"/>
  <c r="C177" i="5"/>
  <c r="D177" i="5"/>
  <c r="E177" i="5"/>
  <c r="F177" i="5"/>
  <c r="C160" i="5"/>
  <c r="D160" i="5"/>
  <c r="E160" i="5"/>
  <c r="F160" i="5"/>
  <c r="C143" i="5"/>
  <c r="D143" i="5"/>
  <c r="E143" i="5"/>
  <c r="F143" i="5"/>
  <c r="C126" i="5"/>
  <c r="D126" i="5"/>
  <c r="E126" i="5"/>
  <c r="F126" i="5"/>
  <c r="C109" i="5"/>
  <c r="D109" i="5"/>
  <c r="E109" i="5"/>
  <c r="F109" i="5"/>
  <c r="C92" i="5"/>
  <c r="D92" i="5"/>
  <c r="E92" i="5"/>
  <c r="F92" i="5"/>
  <c r="C75" i="5"/>
  <c r="D75" i="5"/>
  <c r="E75" i="5"/>
  <c r="F75" i="5"/>
  <c r="B228" i="5"/>
  <c r="B211" i="5"/>
  <c r="B194" i="5"/>
  <c r="B195" i="5"/>
  <c r="B196" i="5" s="1"/>
  <c r="B177" i="5"/>
  <c r="B160" i="5"/>
  <c r="B161" i="5" s="1"/>
  <c r="B143" i="5"/>
  <c r="B126" i="5"/>
  <c r="B127" i="5"/>
  <c r="B128" i="5" s="1"/>
  <c r="B109" i="5"/>
  <c r="B92" i="5"/>
  <c r="B75" i="5"/>
  <c r="C54" i="5"/>
  <c r="D54" i="5"/>
  <c r="E54" i="5"/>
  <c r="F54" i="5"/>
  <c r="B54" i="5"/>
  <c r="B55" i="5"/>
  <c r="D37" i="5"/>
  <c r="E37" i="5"/>
  <c r="F37" i="5"/>
  <c r="C37" i="5"/>
  <c r="B37" i="5"/>
  <c r="B38" i="5"/>
  <c r="B20" i="5"/>
  <c r="C20" i="5"/>
  <c r="D20" i="5"/>
  <c r="E20" i="5"/>
  <c r="F20" i="5"/>
  <c r="P213" i="22"/>
  <c r="O213" i="22"/>
  <c r="N213" i="22"/>
  <c r="M213" i="22"/>
  <c r="L213" i="22"/>
  <c r="K213" i="22"/>
  <c r="J213" i="22"/>
  <c r="I213" i="22"/>
  <c r="H213" i="22"/>
  <c r="F213" i="22"/>
  <c r="E213" i="22"/>
  <c r="D213" i="22"/>
  <c r="AA53" i="27"/>
  <c r="AA55" i="27" s="1"/>
  <c r="AA54" i="27"/>
  <c r="W53" i="27"/>
  <c r="W55" i="27" s="1"/>
  <c r="W58" i="27" s="1"/>
  <c r="W54" i="27"/>
  <c r="G217" i="13"/>
  <c r="O217" i="13"/>
  <c r="H217" i="13"/>
  <c r="I217" i="13"/>
  <c r="J217" i="13"/>
  <c r="K217" i="13"/>
  <c r="L217" i="13"/>
  <c r="M217" i="13"/>
  <c r="N217" i="13"/>
  <c r="P217" i="13"/>
  <c r="Q217" i="13"/>
  <c r="R217" i="13"/>
  <c r="Y217" i="13"/>
  <c r="X217" i="13"/>
  <c r="G201" i="13"/>
  <c r="O201" i="13"/>
  <c r="H201" i="13"/>
  <c r="I201" i="13"/>
  <c r="J201" i="13"/>
  <c r="K201" i="13"/>
  <c r="L201" i="13"/>
  <c r="M201" i="13"/>
  <c r="N201" i="13"/>
  <c r="P201" i="13"/>
  <c r="Q201" i="13"/>
  <c r="R201" i="13"/>
  <c r="Y201" i="13"/>
  <c r="X201" i="13"/>
  <c r="G185" i="13"/>
  <c r="O185" i="13"/>
  <c r="H185" i="13"/>
  <c r="I185" i="13"/>
  <c r="J185" i="13"/>
  <c r="K185" i="13"/>
  <c r="L185" i="13"/>
  <c r="M185" i="13"/>
  <c r="N185" i="13"/>
  <c r="P185" i="13"/>
  <c r="Q185" i="13"/>
  <c r="R185" i="13"/>
  <c r="Y185" i="13"/>
  <c r="X185" i="13"/>
  <c r="G169" i="13"/>
  <c r="O169" i="13"/>
  <c r="H169" i="13"/>
  <c r="I169" i="13"/>
  <c r="J169" i="13"/>
  <c r="K169" i="13"/>
  <c r="L169" i="13"/>
  <c r="M169" i="13"/>
  <c r="N169" i="13"/>
  <c r="P169" i="13"/>
  <c r="Q169" i="13"/>
  <c r="R169" i="13"/>
  <c r="Y169" i="13"/>
  <c r="X169" i="13"/>
  <c r="G153" i="13"/>
  <c r="O153" i="13"/>
  <c r="H153" i="13"/>
  <c r="I153" i="13"/>
  <c r="J153" i="13"/>
  <c r="K153" i="13"/>
  <c r="L153" i="13"/>
  <c r="M153" i="13"/>
  <c r="N153" i="13"/>
  <c r="P153" i="13"/>
  <c r="Q153" i="13"/>
  <c r="R153" i="13"/>
  <c r="Y153" i="13"/>
  <c r="X153" i="13"/>
  <c r="G137" i="13"/>
  <c r="O137" i="13"/>
  <c r="H137" i="13"/>
  <c r="I137" i="13"/>
  <c r="J137" i="13"/>
  <c r="K137" i="13"/>
  <c r="L137" i="13"/>
  <c r="M137" i="13"/>
  <c r="N137" i="13"/>
  <c r="P137" i="13"/>
  <c r="Q137" i="13"/>
  <c r="R137" i="13"/>
  <c r="Y137" i="13"/>
  <c r="X137" i="13"/>
  <c r="G121" i="13"/>
  <c r="O121" i="13"/>
  <c r="H121" i="13"/>
  <c r="I121" i="13"/>
  <c r="J121" i="13"/>
  <c r="K121" i="13"/>
  <c r="L121" i="13"/>
  <c r="M121" i="13"/>
  <c r="N121" i="13"/>
  <c r="P121" i="13"/>
  <c r="Q121" i="13"/>
  <c r="R121" i="13"/>
  <c r="Y121" i="13"/>
  <c r="X121" i="13"/>
  <c r="G105" i="13"/>
  <c r="O105" i="13"/>
  <c r="H105" i="13"/>
  <c r="I105" i="13"/>
  <c r="J105" i="13"/>
  <c r="K105" i="13"/>
  <c r="L105" i="13"/>
  <c r="M105" i="13"/>
  <c r="N105" i="13"/>
  <c r="P105" i="13"/>
  <c r="Q105" i="13"/>
  <c r="R105" i="13"/>
  <c r="Y105" i="13"/>
  <c r="X105" i="13"/>
  <c r="G89" i="13"/>
  <c r="O89" i="13"/>
  <c r="H89" i="13"/>
  <c r="I89" i="13"/>
  <c r="J89" i="13"/>
  <c r="K89" i="13"/>
  <c r="L89" i="13"/>
  <c r="M89" i="13"/>
  <c r="N89" i="13"/>
  <c r="P89" i="13"/>
  <c r="Q89" i="13"/>
  <c r="R89" i="13"/>
  <c r="Y89" i="13"/>
  <c r="X89" i="13"/>
  <c r="G73" i="13"/>
  <c r="O73" i="13"/>
  <c r="H73" i="13"/>
  <c r="I73" i="13"/>
  <c r="J73" i="13"/>
  <c r="K73" i="13"/>
  <c r="L73" i="13"/>
  <c r="M73" i="13"/>
  <c r="N73" i="13"/>
  <c r="P73" i="13"/>
  <c r="Q73" i="13"/>
  <c r="R73" i="13"/>
  <c r="Y73" i="13"/>
  <c r="X73" i="13"/>
  <c r="G54" i="13"/>
  <c r="O54" i="13"/>
  <c r="H54" i="13"/>
  <c r="I54" i="13"/>
  <c r="J54" i="13"/>
  <c r="K54" i="13"/>
  <c r="L54" i="13"/>
  <c r="M54" i="13"/>
  <c r="N54" i="13"/>
  <c r="Y54" i="13"/>
  <c r="P54" i="13"/>
  <c r="Q54" i="13"/>
  <c r="R54" i="13"/>
  <c r="X54" i="13"/>
  <c r="Z54" i="13" s="1"/>
  <c r="G38" i="13"/>
  <c r="O38" i="13"/>
  <c r="H38" i="13"/>
  <c r="I38" i="13"/>
  <c r="J38" i="13"/>
  <c r="K38" i="13"/>
  <c r="L38" i="13"/>
  <c r="M38" i="13"/>
  <c r="N38" i="13"/>
  <c r="Y38" i="13"/>
  <c r="P38" i="13"/>
  <c r="Q38" i="13"/>
  <c r="R38" i="13"/>
  <c r="X38" i="13"/>
  <c r="G22" i="13"/>
  <c r="O22" i="13"/>
  <c r="H22" i="13"/>
  <c r="I22" i="13"/>
  <c r="J22" i="13"/>
  <c r="K22" i="13"/>
  <c r="L22" i="13"/>
  <c r="M22" i="13"/>
  <c r="AA51" i="27"/>
  <c r="W51" i="27"/>
  <c r="G9" i="15"/>
  <c r="H47" i="27"/>
  <c r="H48" i="27" s="1"/>
  <c r="C22" i="34"/>
  <c r="O39" i="27"/>
  <c r="C21" i="34"/>
  <c r="C20" i="34"/>
  <c r="C19" i="34"/>
  <c r="L39" i="27" s="1"/>
  <c r="C18" i="34"/>
  <c r="K39" i="27" s="1"/>
  <c r="C17" i="34"/>
  <c r="C16" i="34"/>
  <c r="I39" i="27" s="1"/>
  <c r="C15" i="34"/>
  <c r="H39" i="27" s="1"/>
  <c r="C14" i="34"/>
  <c r="G39" i="27" s="1"/>
  <c r="C13" i="34"/>
  <c r="C9" i="34"/>
  <c r="C10" i="34"/>
  <c r="C8" i="34"/>
  <c r="A22" i="34"/>
  <c r="A21" i="34"/>
  <c r="A20" i="34"/>
  <c r="A19" i="34"/>
  <c r="A18" i="34"/>
  <c r="A17" i="34"/>
  <c r="A16" i="34"/>
  <c r="A15" i="34"/>
  <c r="A14" i="34"/>
  <c r="A13" i="34"/>
  <c r="A10" i="34"/>
  <c r="A9" i="34"/>
  <c r="A8" i="34"/>
  <c r="A23" i="36"/>
  <c r="A22" i="36"/>
  <c r="A21" i="36"/>
  <c r="A20" i="36"/>
  <c r="A19" i="36"/>
  <c r="A18" i="36"/>
  <c r="A17" i="36"/>
  <c r="A16" i="36"/>
  <c r="A15" i="36"/>
  <c r="A14" i="36"/>
  <c r="A11" i="36"/>
  <c r="A10" i="36"/>
  <c r="A9" i="36"/>
  <c r="A23" i="35"/>
  <c r="A22" i="35"/>
  <c r="A21" i="35"/>
  <c r="A20" i="35"/>
  <c r="A19" i="35"/>
  <c r="A18" i="35"/>
  <c r="A17" i="35"/>
  <c r="A16" i="35"/>
  <c r="A15" i="35"/>
  <c r="A14" i="35"/>
  <c r="A11" i="35"/>
  <c r="A10" i="35"/>
  <c r="A9" i="35"/>
  <c r="B21" i="5"/>
  <c r="B22" i="5" s="1"/>
  <c r="B229" i="5"/>
  <c r="B230" i="5" s="1"/>
  <c r="B212" i="5"/>
  <c r="B213" i="5"/>
  <c r="B178" i="5"/>
  <c r="B179" i="5"/>
  <c r="B144" i="5"/>
  <c r="D18" i="32" s="1"/>
  <c r="E18" i="32" s="1"/>
  <c r="F18" i="32" s="1"/>
  <c r="G18" i="32" s="1"/>
  <c r="B110" i="5"/>
  <c r="B111" i="5"/>
  <c r="B93" i="5"/>
  <c r="B94" i="5" s="1"/>
  <c r="B56" i="5"/>
  <c r="B39" i="5"/>
  <c r="B199" i="5"/>
  <c r="B182" i="5"/>
  <c r="B165" i="5"/>
  <c r="B148" i="5"/>
  <c r="B131" i="5"/>
  <c r="B114" i="5"/>
  <c r="B97" i="5"/>
  <c r="B80" i="5"/>
  <c r="B63" i="5"/>
  <c r="B216" i="5"/>
  <c r="B42" i="5"/>
  <c r="B25" i="5"/>
  <c r="B8" i="5"/>
  <c r="N22" i="13"/>
  <c r="P22" i="13"/>
  <c r="Q22" i="13"/>
  <c r="R22" i="13"/>
  <c r="Y22" i="13"/>
  <c r="Z22" i="13" s="1"/>
  <c r="X22" i="13"/>
  <c r="Z28" i="13"/>
  <c r="Z29" i="13"/>
  <c r="Z30" i="13"/>
  <c r="Z31" i="13"/>
  <c r="Z32" i="13"/>
  <c r="Z33" i="13"/>
  <c r="Z34" i="13"/>
  <c r="Z35" i="13"/>
  <c r="Z36" i="13"/>
  <c r="Z37" i="13"/>
  <c r="Z185" i="13"/>
  <c r="Z169" i="13"/>
  <c r="Z38" i="13"/>
  <c r="Z216" i="13"/>
  <c r="Z215" i="13"/>
  <c r="Z214" i="13"/>
  <c r="Z213" i="13"/>
  <c r="Z212" i="13"/>
  <c r="Z211" i="13"/>
  <c r="Z210" i="13"/>
  <c r="Z209" i="13"/>
  <c r="Z208" i="13"/>
  <c r="Z207" i="13"/>
  <c r="Z200" i="13"/>
  <c r="Z199" i="13"/>
  <c r="Z198" i="13"/>
  <c r="Z197" i="13"/>
  <c r="Z196" i="13"/>
  <c r="Z195" i="13"/>
  <c r="Z194" i="13"/>
  <c r="Z193" i="13"/>
  <c r="Z192" i="13"/>
  <c r="Z191" i="13"/>
  <c r="Z184" i="13"/>
  <c r="Z183" i="13"/>
  <c r="Z182" i="13"/>
  <c r="Z181" i="13"/>
  <c r="Z180" i="13"/>
  <c r="Z179" i="13"/>
  <c r="Z178" i="13"/>
  <c r="Z177" i="13"/>
  <c r="Z176" i="13"/>
  <c r="Z175" i="13"/>
  <c r="Z168" i="13"/>
  <c r="Z167" i="13"/>
  <c r="Z166" i="13"/>
  <c r="Z165" i="13"/>
  <c r="Z164" i="13"/>
  <c r="Z163" i="13"/>
  <c r="Z162" i="13"/>
  <c r="Z161" i="13"/>
  <c r="Z160" i="13"/>
  <c r="Z159" i="13"/>
  <c r="Z152" i="13"/>
  <c r="Z151" i="13"/>
  <c r="Z150" i="13"/>
  <c r="Z149" i="13"/>
  <c r="Z148" i="13"/>
  <c r="Z147" i="13"/>
  <c r="Z146" i="13"/>
  <c r="Z145" i="13"/>
  <c r="Z144" i="13"/>
  <c r="Z143" i="13"/>
  <c r="Z136" i="13"/>
  <c r="Z135" i="13"/>
  <c r="Z134" i="13"/>
  <c r="Z133" i="13"/>
  <c r="Z132" i="13"/>
  <c r="Z131" i="13"/>
  <c r="Z130" i="13"/>
  <c r="Z129" i="13"/>
  <c r="Z128" i="13"/>
  <c r="Z127" i="13"/>
  <c r="Z120" i="13"/>
  <c r="Z119" i="13"/>
  <c r="Z118" i="13"/>
  <c r="Z117" i="13"/>
  <c r="Z116" i="13"/>
  <c r="Z115" i="13"/>
  <c r="Z114" i="13"/>
  <c r="Z113" i="13"/>
  <c r="Z112" i="13"/>
  <c r="Z111" i="13"/>
  <c r="Z104" i="13"/>
  <c r="Z103" i="13"/>
  <c r="Z102" i="13"/>
  <c r="Z101" i="13"/>
  <c r="Z100" i="13"/>
  <c r="Z99" i="13"/>
  <c r="Z98" i="13"/>
  <c r="Z97" i="13"/>
  <c r="Z96" i="13"/>
  <c r="Z95" i="13"/>
  <c r="Z88" i="13"/>
  <c r="Z87" i="13"/>
  <c r="Z86" i="13"/>
  <c r="Z85" i="13"/>
  <c r="Z84" i="13"/>
  <c r="Z83" i="13"/>
  <c r="Z82" i="13"/>
  <c r="Z81" i="13"/>
  <c r="Z80" i="13"/>
  <c r="Z79" i="13"/>
  <c r="Z72" i="13"/>
  <c r="Z71" i="13"/>
  <c r="Z70" i="13"/>
  <c r="Z69" i="13"/>
  <c r="Z68" i="13"/>
  <c r="Z67" i="13"/>
  <c r="Z66" i="13"/>
  <c r="Z65" i="13"/>
  <c r="Z64" i="13"/>
  <c r="Z63" i="13"/>
  <c r="Z53" i="13"/>
  <c r="Z52" i="13"/>
  <c r="Z51" i="13"/>
  <c r="Z50" i="13"/>
  <c r="Z49" i="13"/>
  <c r="Z48" i="13"/>
  <c r="Z47" i="13"/>
  <c r="Z46" i="13"/>
  <c r="Z45" i="13"/>
  <c r="Z44" i="13"/>
  <c r="Z21" i="13"/>
  <c r="Z20" i="13"/>
  <c r="Z19" i="13"/>
  <c r="Z18" i="13"/>
  <c r="Z17" i="13"/>
  <c r="Z16" i="13"/>
  <c r="Z15" i="13"/>
  <c r="Z14" i="13"/>
  <c r="Z13" i="13"/>
  <c r="Z12" i="13"/>
  <c r="X204" i="13"/>
  <c r="H204" i="13"/>
  <c r="X188" i="13"/>
  <c r="H188" i="13"/>
  <c r="X172" i="13"/>
  <c r="H172" i="13"/>
  <c r="X156" i="13"/>
  <c r="H156" i="13"/>
  <c r="X140" i="13"/>
  <c r="H140" i="13"/>
  <c r="X124" i="13"/>
  <c r="H124" i="13"/>
  <c r="X108" i="13"/>
  <c r="H108" i="13"/>
  <c r="X92" i="13"/>
  <c r="H92" i="13"/>
  <c r="X76" i="13"/>
  <c r="H76" i="13"/>
  <c r="X60" i="13"/>
  <c r="H60" i="13"/>
  <c r="X41" i="13"/>
  <c r="H41" i="13"/>
  <c r="X25" i="13"/>
  <c r="H25" i="13"/>
  <c r="X9" i="13"/>
  <c r="H9" i="13"/>
  <c r="B41" i="13"/>
  <c r="B25" i="13"/>
  <c r="B9" i="13"/>
  <c r="B157" i="13"/>
  <c r="B141" i="13"/>
  <c r="B125" i="13"/>
  <c r="B109" i="13"/>
  <c r="B93" i="13"/>
  <c r="B77" i="13"/>
  <c r="B61" i="13"/>
  <c r="B173" i="13"/>
  <c r="B189" i="13"/>
  <c r="B205" i="13"/>
  <c r="B213" i="9"/>
  <c r="B196" i="9"/>
  <c r="B179" i="9"/>
  <c r="B162" i="9"/>
  <c r="B145" i="9"/>
  <c r="B128" i="9"/>
  <c r="B111" i="9"/>
  <c r="B94" i="9"/>
  <c r="B77" i="9"/>
  <c r="B60" i="9"/>
  <c r="B42" i="9"/>
  <c r="B25" i="9"/>
  <c r="B8" i="9"/>
  <c r="O50" i="9"/>
  <c r="O35" i="9"/>
  <c r="O20" i="9"/>
  <c r="O12" i="9"/>
  <c r="O224" i="9"/>
  <c r="O220" i="9"/>
  <c r="O219" i="9"/>
  <c r="O216" i="9"/>
  <c r="O208" i="9"/>
  <c r="O205" i="9"/>
  <c r="O204" i="9"/>
  <c r="O200" i="9"/>
  <c r="O190" i="9"/>
  <c r="O189" i="9"/>
  <c r="O182" i="9"/>
  <c r="O174" i="9"/>
  <c r="O173" i="9"/>
  <c r="O171" i="9"/>
  <c r="O170" i="9"/>
  <c r="O169" i="9"/>
  <c r="O167" i="9"/>
  <c r="O165" i="9"/>
  <c r="O156" i="9"/>
  <c r="O155" i="9"/>
  <c r="O151" i="9"/>
  <c r="O148" i="9"/>
  <c r="O133" i="9"/>
  <c r="O118" i="9"/>
  <c r="O106" i="9"/>
  <c r="O103" i="9"/>
  <c r="O102" i="9"/>
  <c r="O98" i="9"/>
  <c r="O88" i="9"/>
  <c r="O87" i="9"/>
  <c r="O84" i="9"/>
  <c r="O83" i="9"/>
  <c r="O80" i="9"/>
  <c r="O68" i="9"/>
  <c r="O7" i="4"/>
  <c r="R7" i="4"/>
  <c r="U7" i="4"/>
  <c r="X7" i="4"/>
  <c r="AA7" i="4"/>
  <c r="AD7" i="4"/>
  <c r="AG7" i="4"/>
  <c r="AJ7" i="4"/>
  <c r="AM7" i="4"/>
  <c r="L7" i="4"/>
  <c r="I7" i="4"/>
  <c r="F7" i="4"/>
  <c r="C7" i="4"/>
  <c r="N7" i="17"/>
  <c r="M7" i="17"/>
  <c r="L7" i="17"/>
  <c r="K7" i="17"/>
  <c r="J7" i="17"/>
  <c r="I7" i="17"/>
  <c r="H7" i="17"/>
  <c r="G7" i="17"/>
  <c r="F7" i="17"/>
  <c r="E7" i="17"/>
  <c r="D7" i="17"/>
  <c r="C7" i="17"/>
  <c r="B7" i="17"/>
  <c r="B18" i="17"/>
  <c r="P29" i="27" s="1"/>
  <c r="P30" i="27" s="1"/>
  <c r="C18" i="17"/>
  <c r="Q29" i="27" s="1"/>
  <c r="Q30" i="27" s="1"/>
  <c r="D18" i="17"/>
  <c r="R29" i="27"/>
  <c r="R30" i="27" s="1"/>
  <c r="E18" i="17"/>
  <c r="F29" i="27" s="1"/>
  <c r="F30" i="27" s="1"/>
  <c r="F18" i="17"/>
  <c r="G29" i="27" s="1"/>
  <c r="G18" i="17"/>
  <c r="H29" i="27"/>
  <c r="H30" i="27" s="1"/>
  <c r="H18" i="17"/>
  <c r="I29" i="27" s="1"/>
  <c r="I30" i="27" s="1"/>
  <c r="I18" i="17"/>
  <c r="J29" i="27" s="1"/>
  <c r="J30" i="27" s="1"/>
  <c r="J18" i="17"/>
  <c r="K29" i="27" s="1"/>
  <c r="K30" i="27" s="1"/>
  <c r="K18" i="17"/>
  <c r="L29" i="27" s="1"/>
  <c r="L30" i="27" s="1"/>
  <c r="L18" i="17"/>
  <c r="M29" i="27" s="1"/>
  <c r="M30" i="27" s="1"/>
  <c r="M18" i="17"/>
  <c r="N29" i="27"/>
  <c r="N30" i="27" s="1"/>
  <c r="N18" i="17"/>
  <c r="O29" i="27"/>
  <c r="O30" i="27" s="1"/>
  <c r="W14" i="22"/>
  <c r="X14" i="22"/>
  <c r="Y14" i="22"/>
  <c r="Z14" i="22"/>
  <c r="AA14" i="22"/>
  <c r="AB14" i="22"/>
  <c r="AC14" i="22"/>
  <c r="AD14" i="22"/>
  <c r="AE14" i="22"/>
  <c r="V14" i="22"/>
  <c r="U14" i="22"/>
  <c r="T14" i="22"/>
  <c r="S14" i="22"/>
  <c r="P14" i="22"/>
  <c r="O14" i="22"/>
  <c r="N14" i="22"/>
  <c r="M14" i="22"/>
  <c r="L14" i="22"/>
  <c r="K14" i="22"/>
  <c r="J14" i="22"/>
  <c r="I14" i="22"/>
  <c r="H14" i="22"/>
  <c r="G14" i="22"/>
  <c r="F14" i="22"/>
  <c r="E14" i="22"/>
  <c r="D14" i="22"/>
  <c r="N8" i="25"/>
  <c r="M8" i="25"/>
  <c r="L8" i="25"/>
  <c r="K8" i="25"/>
  <c r="J8" i="25"/>
  <c r="I8" i="25"/>
  <c r="H8" i="25"/>
  <c r="G8" i="25"/>
  <c r="F8" i="25"/>
  <c r="E8" i="25"/>
  <c r="D8" i="25"/>
  <c r="C8" i="25"/>
  <c r="B8" i="25"/>
  <c r="B9" i="15"/>
  <c r="P47" i="27" s="1"/>
  <c r="P48" i="27" s="1"/>
  <c r="E9" i="15"/>
  <c r="F47" i="27"/>
  <c r="F48" i="27" s="1"/>
  <c r="N7" i="15"/>
  <c r="M7" i="15"/>
  <c r="L7" i="15"/>
  <c r="K7" i="15"/>
  <c r="J7" i="15"/>
  <c r="I7" i="15"/>
  <c r="H7" i="15"/>
  <c r="G7" i="15"/>
  <c r="F7" i="15"/>
  <c r="E7" i="15"/>
  <c r="D7" i="15"/>
  <c r="C7" i="15"/>
  <c r="B7" i="15"/>
  <c r="F9" i="15"/>
  <c r="G47" i="27"/>
  <c r="G48" i="27" s="1"/>
  <c r="H9" i="15"/>
  <c r="I47" i="27"/>
  <c r="I48" i="27" s="1"/>
  <c r="H12" i="25"/>
  <c r="H16" i="25"/>
  <c r="I50" i="27" s="1"/>
  <c r="H15" i="25"/>
  <c r="I9" i="15"/>
  <c r="J47" i="27" s="1"/>
  <c r="J48" i="27" s="1"/>
  <c r="J9" i="15"/>
  <c r="K47" i="27" s="1"/>
  <c r="K48" i="27" s="1"/>
  <c r="K9" i="15"/>
  <c r="L47" i="27"/>
  <c r="L48" i="27" s="1"/>
  <c r="L9" i="15"/>
  <c r="M47" i="27"/>
  <c r="M48" i="27" s="1"/>
  <c r="L12" i="25"/>
  <c r="L15" i="25"/>
  <c r="M9" i="15"/>
  <c r="N47" i="27"/>
  <c r="N48" i="27" s="1"/>
  <c r="N9" i="15"/>
  <c r="O47" i="27"/>
  <c r="O48" i="27" s="1"/>
  <c r="N12" i="25"/>
  <c r="N16" i="25"/>
  <c r="O50" i="27" s="1"/>
  <c r="N15" i="25"/>
  <c r="C9" i="15"/>
  <c r="Q47" i="27" s="1"/>
  <c r="Q48" i="27" s="1"/>
  <c r="D9" i="15"/>
  <c r="R47" i="27" s="1"/>
  <c r="R48" i="27" s="1"/>
  <c r="D15" i="25"/>
  <c r="A38" i="20"/>
  <c r="A37" i="20"/>
  <c r="A36" i="20"/>
  <c r="A35" i="20"/>
  <c r="A34" i="20"/>
  <c r="A33" i="20"/>
  <c r="A32" i="20"/>
  <c r="A31" i="20"/>
  <c r="A30" i="20"/>
  <c r="A29" i="20"/>
  <c r="A26" i="20"/>
  <c r="A25" i="20"/>
  <c r="A24" i="20"/>
  <c r="C14" i="31"/>
  <c r="F18" i="27" s="1"/>
  <c r="F19" i="27" s="1"/>
  <c r="C23" i="31"/>
  <c r="O18" i="27" s="1"/>
  <c r="O19" i="27" s="1"/>
  <c r="C22" i="31"/>
  <c r="N18" i="27" s="1"/>
  <c r="N19" i="27" s="1"/>
  <c r="C21" i="31"/>
  <c r="M18" i="27" s="1"/>
  <c r="M19" i="27" s="1"/>
  <c r="C20" i="31"/>
  <c r="L18" i="27" s="1"/>
  <c r="L19" i="27" s="1"/>
  <c r="C19" i="31"/>
  <c r="K18" i="27" s="1"/>
  <c r="K19" i="27" s="1"/>
  <c r="C18" i="31"/>
  <c r="J18" i="27"/>
  <c r="J19" i="27" s="1"/>
  <c r="C17" i="31"/>
  <c r="I18" i="27"/>
  <c r="I19" i="27" s="1"/>
  <c r="C16" i="31"/>
  <c r="H18" i="27"/>
  <c r="H19" i="27" s="1"/>
  <c r="C15" i="31"/>
  <c r="G18" i="27" s="1"/>
  <c r="G19" i="27" s="1"/>
  <c r="C10" i="31"/>
  <c r="Q18" i="27"/>
  <c r="Q19" i="27" s="1"/>
  <c r="C11" i="31"/>
  <c r="R18" i="27"/>
  <c r="R19" i="27" s="1"/>
  <c r="C9" i="31"/>
  <c r="P18" i="27" s="1"/>
  <c r="P19" i="27" s="1"/>
  <c r="A23" i="31"/>
  <c r="A22" i="31"/>
  <c r="A21" i="31"/>
  <c r="A20" i="31"/>
  <c r="A19" i="31"/>
  <c r="A18" i="31"/>
  <c r="A17" i="31"/>
  <c r="A16" i="31"/>
  <c r="A15" i="31"/>
  <c r="A14" i="31"/>
  <c r="A11" i="31"/>
  <c r="A10" i="31"/>
  <c r="A9" i="31"/>
  <c r="A23" i="32"/>
  <c r="A22" i="32"/>
  <c r="A21" i="32"/>
  <c r="A20" i="32"/>
  <c r="A19" i="32"/>
  <c r="A18" i="32"/>
  <c r="A17" i="32"/>
  <c r="A16" i="32"/>
  <c r="A15" i="32"/>
  <c r="A14" i="32"/>
  <c r="A11" i="32"/>
  <c r="A10" i="32"/>
  <c r="A9" i="32"/>
  <c r="R7" i="7"/>
  <c r="O7" i="7"/>
  <c r="L7" i="7"/>
  <c r="I7" i="7"/>
  <c r="F7" i="7"/>
  <c r="C7" i="7"/>
  <c r="B7" i="10"/>
  <c r="N7" i="10"/>
  <c r="M7" i="10"/>
  <c r="L7" i="10"/>
  <c r="K7" i="10"/>
  <c r="J7" i="10"/>
  <c r="I7" i="10"/>
  <c r="H7" i="10"/>
  <c r="G7" i="10"/>
  <c r="F7" i="10"/>
  <c r="E7" i="10"/>
  <c r="D7" i="10"/>
  <c r="C7" i="10"/>
  <c r="B12" i="11"/>
  <c r="N12" i="11"/>
  <c r="M12" i="11"/>
  <c r="L12" i="11"/>
  <c r="K12" i="11"/>
  <c r="J12" i="11"/>
  <c r="I12" i="11"/>
  <c r="H12" i="11"/>
  <c r="G12" i="11"/>
  <c r="F12" i="11"/>
  <c r="E12" i="11"/>
  <c r="D12" i="11"/>
  <c r="C12" i="11"/>
  <c r="N8" i="11"/>
  <c r="M8" i="11"/>
  <c r="L8" i="11"/>
  <c r="K8" i="11"/>
  <c r="J8" i="11"/>
  <c r="I8" i="11"/>
  <c r="H8" i="11"/>
  <c r="G8" i="11"/>
  <c r="F8" i="11"/>
  <c r="E8" i="11"/>
  <c r="D8" i="11"/>
  <c r="C8" i="11"/>
  <c r="B8" i="11"/>
  <c r="B80" i="8"/>
  <c r="B74" i="8"/>
  <c r="B68" i="8"/>
  <c r="B62" i="8"/>
  <c r="B56" i="8"/>
  <c r="B50" i="8"/>
  <c r="B44" i="8"/>
  <c r="B38" i="8"/>
  <c r="B32" i="8"/>
  <c r="B26" i="8"/>
  <c r="B19" i="8"/>
  <c r="B13" i="8"/>
  <c r="B7" i="8"/>
  <c r="O42" i="27"/>
  <c r="N42" i="27"/>
  <c r="J42" i="27"/>
  <c r="H42" i="27"/>
  <c r="I38" i="27"/>
  <c r="H38" i="27"/>
  <c r="R39" i="27"/>
  <c r="Q39" i="27"/>
  <c r="P39" i="27"/>
  <c r="N39" i="27"/>
  <c r="M39" i="27"/>
  <c r="J39" i="27"/>
  <c r="F39" i="27"/>
  <c r="AA48" i="27"/>
  <c r="AA52" i="27"/>
  <c r="AA56" i="27"/>
  <c r="AA41" i="27"/>
  <c r="AA45" i="27"/>
  <c r="AA46" i="27"/>
  <c r="AA25" i="27"/>
  <c r="AA27" i="27"/>
  <c r="AA30" i="27"/>
  <c r="AA33" i="27"/>
  <c r="AA36" i="27"/>
  <c r="AA37" i="27"/>
  <c r="AA17" i="27"/>
  <c r="AA19" i="27"/>
  <c r="AA22" i="27"/>
  <c r="AA44" i="27"/>
  <c r="AA42" i="27"/>
  <c r="AA16" i="27"/>
  <c r="AA15" i="27"/>
  <c r="AA18" i="27"/>
  <c r="AA20" i="27"/>
  <c r="AA24" i="27"/>
  <c r="AA26" i="27"/>
  <c r="AA29" i="27"/>
  <c r="AA28" i="27"/>
  <c r="AA32" i="27"/>
  <c r="AA31" i="27"/>
  <c r="AA34" i="27"/>
  <c r="W34" i="27"/>
  <c r="W36" i="27"/>
  <c r="AA40" i="27"/>
  <c r="AA39" i="27"/>
  <c r="AA38" i="27"/>
  <c r="AA43" i="27"/>
  <c r="AA47" i="27"/>
  <c r="AA50" i="27"/>
  <c r="AA49" i="27"/>
  <c r="W47" i="27"/>
  <c r="W48" i="27" s="1"/>
  <c r="W56" i="27" s="1"/>
  <c r="W52" i="27"/>
  <c r="W50" i="27"/>
  <c r="W49" i="27"/>
  <c r="W46" i="27"/>
  <c r="W45" i="27"/>
  <c r="W43" i="27"/>
  <c r="W42" i="27"/>
  <c r="W41" i="27"/>
  <c r="W40" i="27"/>
  <c r="W39" i="27"/>
  <c r="W38" i="27"/>
  <c r="W37" i="27"/>
  <c r="W33" i="27"/>
  <c r="W32" i="27"/>
  <c r="W31" i="27"/>
  <c r="W29" i="27"/>
  <c r="W28" i="27"/>
  <c r="W30" i="27" s="1"/>
  <c r="W27" i="27"/>
  <c r="W26" i="27"/>
  <c r="W25" i="27"/>
  <c r="W24" i="27"/>
  <c r="W23" i="27"/>
  <c r="W22" i="27"/>
  <c r="W20" i="27"/>
  <c r="W19" i="27"/>
  <c r="W18" i="27"/>
  <c r="W17" i="27"/>
  <c r="W16" i="27"/>
  <c r="W15" i="27"/>
  <c r="AA58" i="27"/>
  <c r="F12" i="25"/>
  <c r="I12" i="25"/>
  <c r="I16" i="25"/>
  <c r="J50" i="27" s="1"/>
  <c r="G58" i="26"/>
  <c r="I58" i="26"/>
  <c r="K58" i="26"/>
  <c r="M58" i="26"/>
  <c r="O58" i="26"/>
  <c r="J12" i="25"/>
  <c r="G10" i="4"/>
  <c r="G12" i="4"/>
  <c r="G14" i="4"/>
  <c r="J10" i="4"/>
  <c r="J12" i="4"/>
  <c r="J14" i="4"/>
  <c r="M10" i="4"/>
  <c r="M12" i="4"/>
  <c r="M14" i="4"/>
  <c r="P10" i="4"/>
  <c r="P12" i="4"/>
  <c r="P14" i="4"/>
  <c r="S10" i="4"/>
  <c r="S12" i="4"/>
  <c r="S14" i="4"/>
  <c r="V10" i="4"/>
  <c r="V12" i="4"/>
  <c r="V14" i="4"/>
  <c r="Y10" i="4"/>
  <c r="Y12" i="4"/>
  <c r="Y14" i="4"/>
  <c r="AB10" i="4"/>
  <c r="AB12" i="4"/>
  <c r="AB14" i="4"/>
  <c r="AE10" i="4"/>
  <c r="AE12" i="4"/>
  <c r="AE14" i="4"/>
  <c r="AK9" i="4"/>
  <c r="AK16" i="4" s="1"/>
  <c r="AK11" i="4"/>
  <c r="AK13" i="4"/>
  <c r="AN9" i="4"/>
  <c r="AN16" i="4" s="1"/>
  <c r="AN11" i="4"/>
  <c r="AN13" i="4"/>
  <c r="G9" i="4"/>
  <c r="G16" i="4" s="1"/>
  <c r="Q24" i="27" s="1"/>
  <c r="Q25" i="27" s="1"/>
  <c r="Q37" i="27" s="1"/>
  <c r="G11" i="4"/>
  <c r="J9" i="4"/>
  <c r="J16" i="4" s="1"/>
  <c r="J11" i="4"/>
  <c r="M9" i="4"/>
  <c r="M11" i="4"/>
  <c r="P9" i="4"/>
  <c r="P16" i="4" s="1"/>
  <c r="P11" i="4"/>
  <c r="S9" i="4"/>
  <c r="S16" i="4" s="1"/>
  <c r="G10" i="11" s="1"/>
  <c r="S11" i="4"/>
  <c r="V9" i="4"/>
  <c r="V11" i="4"/>
  <c r="V16" i="4"/>
  <c r="Y9" i="4"/>
  <c r="Y11" i="4"/>
  <c r="AB9" i="4"/>
  <c r="AB16" i="4" s="1"/>
  <c r="J10" i="11" s="1"/>
  <c r="AB11" i="4"/>
  <c r="AE9" i="4"/>
  <c r="AE16" i="4" s="1"/>
  <c r="AE11" i="4"/>
  <c r="AK10" i="4"/>
  <c r="AK12" i="4"/>
  <c r="AN10" i="4"/>
  <c r="AN12" i="4"/>
  <c r="D13" i="4"/>
  <c r="D11" i="4"/>
  <c r="D16" i="4" s="1"/>
  <c r="B10" i="11" s="1"/>
  <c r="D12" i="4"/>
  <c r="D10" i="4"/>
  <c r="D23" i="32"/>
  <c r="E23" i="32" s="1"/>
  <c r="F23" i="32" s="1"/>
  <c r="G23" i="32" s="1"/>
  <c r="O26" i="27" s="1"/>
  <c r="O27" i="27" s="1"/>
  <c r="AN16" i="41"/>
  <c r="O20" i="27"/>
  <c r="D9" i="32"/>
  <c r="E9" i="32"/>
  <c r="F9" i="32" s="1"/>
  <c r="G9" i="32" s="1"/>
  <c r="B9" i="11" s="1"/>
  <c r="B13" i="11" s="1"/>
  <c r="P43" i="27" s="1"/>
  <c r="P45" i="27" s="1"/>
  <c r="D10" i="32"/>
  <c r="E10" i="32"/>
  <c r="F10" i="32"/>
  <c r="G10" i="32" s="1"/>
  <c r="Q26" i="27" s="1"/>
  <c r="D11" i="32"/>
  <c r="E11" i="32"/>
  <c r="D17" i="32"/>
  <c r="E17" i="32" s="1"/>
  <c r="D20" i="32"/>
  <c r="E20" i="32"/>
  <c r="F20" i="32" s="1"/>
  <c r="G20" i="32" s="1"/>
  <c r="D21" i="32"/>
  <c r="E21" i="32"/>
  <c r="AK16" i="41"/>
  <c r="N20" i="27" s="1"/>
  <c r="G15" i="25"/>
  <c r="G16" i="25"/>
  <c r="H50" i="27"/>
  <c r="X212" i="22"/>
  <c r="X210" i="22"/>
  <c r="X208" i="22"/>
  <c r="X206" i="22"/>
  <c r="X204" i="22"/>
  <c r="X202" i="22"/>
  <c r="X211" i="22"/>
  <c r="X207" i="22"/>
  <c r="X203" i="22"/>
  <c r="X199" i="22"/>
  <c r="X197" i="22"/>
  <c r="X195" i="22"/>
  <c r="X193" i="22"/>
  <c r="X191" i="22"/>
  <c r="X209" i="22"/>
  <c r="X205" i="22"/>
  <c r="X201" i="22"/>
  <c r="X200" i="22"/>
  <c r="X198" i="22"/>
  <c r="X196" i="22"/>
  <c r="X194" i="22"/>
  <c r="X192" i="22"/>
  <c r="X187" i="22"/>
  <c r="X184" i="22"/>
  <c r="X182" i="22"/>
  <c r="X180" i="22"/>
  <c r="X178" i="22"/>
  <c r="X176" i="22"/>
  <c r="X174" i="22"/>
  <c r="X172" i="22"/>
  <c r="X169" i="22"/>
  <c r="X165" i="22"/>
  <c r="X161" i="22"/>
  <c r="X159" i="22"/>
  <c r="X157" i="22"/>
  <c r="X155" i="22"/>
  <c r="X153" i="22"/>
  <c r="X189" i="22"/>
  <c r="X185" i="22"/>
  <c r="X183" i="22"/>
  <c r="X181" i="22"/>
  <c r="X179" i="22"/>
  <c r="X177" i="22"/>
  <c r="X175" i="22"/>
  <c r="X173" i="22"/>
  <c r="X171" i="22"/>
  <c r="X167" i="22"/>
  <c r="X163" i="22"/>
  <c r="X160" i="22"/>
  <c r="X158" i="22"/>
  <c r="X156" i="22"/>
  <c r="X154" i="22"/>
  <c r="X152" i="22"/>
  <c r="X150" i="22"/>
  <c r="X148" i="22"/>
  <c r="X146" i="22"/>
  <c r="X144" i="22"/>
  <c r="X142" i="22"/>
  <c r="X140" i="22"/>
  <c r="X138" i="22"/>
  <c r="X136" i="22"/>
  <c r="X134" i="22"/>
  <c r="X132" i="22"/>
  <c r="X130" i="22"/>
  <c r="X128" i="22"/>
  <c r="X126" i="22"/>
  <c r="X124" i="22"/>
  <c r="X122" i="22"/>
  <c r="X118" i="22"/>
  <c r="X116" i="22"/>
  <c r="X151" i="22"/>
  <c r="X149" i="22"/>
  <c r="X147" i="22"/>
  <c r="X145" i="22"/>
  <c r="X143" i="22"/>
  <c r="X141" i="22"/>
  <c r="X139" i="22"/>
  <c r="X137" i="22"/>
  <c r="X135" i="22"/>
  <c r="X133" i="22"/>
  <c r="X131" i="22"/>
  <c r="X129" i="22"/>
  <c r="X127" i="22"/>
  <c r="X125" i="22"/>
  <c r="X123" i="22"/>
  <c r="X120" i="22"/>
  <c r="X117" i="22"/>
  <c r="X113" i="22"/>
  <c r="X111" i="22"/>
  <c r="X109" i="22"/>
  <c r="X106" i="22"/>
  <c r="X104" i="22"/>
  <c r="X102" i="22"/>
  <c r="X100" i="22"/>
  <c r="X98" i="22"/>
  <c r="X96" i="22"/>
  <c r="X94" i="22"/>
  <c r="X91" i="22"/>
  <c r="X89" i="22"/>
  <c r="X87" i="22"/>
  <c r="X84" i="22"/>
  <c r="X82" i="22"/>
  <c r="X80" i="22"/>
  <c r="X78" i="22"/>
  <c r="X76" i="22"/>
  <c r="X74" i="22"/>
  <c r="X72" i="22"/>
  <c r="X70" i="22"/>
  <c r="X68" i="22"/>
  <c r="X66" i="22"/>
  <c r="X64" i="22"/>
  <c r="X62" i="22"/>
  <c r="X60" i="22"/>
  <c r="X58" i="22"/>
  <c r="X56" i="22"/>
  <c r="X54" i="22"/>
  <c r="X52" i="22"/>
  <c r="X50" i="22"/>
  <c r="X47" i="22"/>
  <c r="X114" i="22"/>
  <c r="X112" i="22"/>
  <c r="X110" i="22"/>
  <c r="X108" i="22"/>
  <c r="X105" i="22"/>
  <c r="X103" i="22"/>
  <c r="X101" i="22"/>
  <c r="X99" i="22"/>
  <c r="X97" i="22"/>
  <c r="X95" i="22"/>
  <c r="X92" i="22"/>
  <c r="X90" i="22"/>
  <c r="X88" i="22"/>
  <c r="X86" i="22"/>
  <c r="X83" i="22"/>
  <c r="X81" i="22"/>
  <c r="X79" i="22"/>
  <c r="X77" i="22"/>
  <c r="X75" i="22"/>
  <c r="X73" i="22"/>
  <c r="X71" i="22"/>
  <c r="X69" i="22"/>
  <c r="X67" i="22"/>
  <c r="X65" i="22"/>
  <c r="X63" i="22"/>
  <c r="X61" i="22"/>
  <c r="X59" i="22"/>
  <c r="X57" i="22"/>
  <c r="X55" i="22"/>
  <c r="X53" i="22"/>
  <c r="X51" i="22"/>
  <c r="X49" i="22"/>
  <c r="X46" i="22"/>
  <c r="X44" i="22"/>
  <c r="I15" i="25"/>
  <c r="Z212" i="22"/>
  <c r="Z210" i="22"/>
  <c r="Z208" i="22"/>
  <c r="Z206" i="22"/>
  <c r="Z204" i="22"/>
  <c r="Z202" i="22"/>
  <c r="Z209" i="22"/>
  <c r="Z205" i="22"/>
  <c r="Z201" i="22"/>
  <c r="Z199" i="22"/>
  <c r="Z197" i="22"/>
  <c r="Z195" i="22"/>
  <c r="Z193" i="22"/>
  <c r="Z191" i="22"/>
  <c r="Z211" i="22"/>
  <c r="Z207" i="22"/>
  <c r="Z203" i="22"/>
  <c r="Z200" i="22"/>
  <c r="Z198" i="22"/>
  <c r="Z196" i="22"/>
  <c r="Z194" i="22"/>
  <c r="Z187" i="22"/>
  <c r="Z184" i="22"/>
  <c r="Z182" i="22"/>
  <c r="Z180" i="22"/>
  <c r="Z178" i="22"/>
  <c r="Z176" i="22"/>
  <c r="Z174" i="22"/>
  <c r="Z172" i="22"/>
  <c r="Z169" i="22"/>
  <c r="Z165" i="22"/>
  <c r="Z161" i="22"/>
  <c r="Z159" i="22"/>
  <c r="Z157" i="22"/>
  <c r="Z155" i="22"/>
  <c r="Z153" i="22"/>
  <c r="Z192" i="22"/>
  <c r="Z189" i="22"/>
  <c r="Z185" i="22"/>
  <c r="Z183" i="22"/>
  <c r="Z181" i="22"/>
  <c r="Z179" i="22"/>
  <c r="Z177" i="22"/>
  <c r="Z175" i="22"/>
  <c r="Z173" i="22"/>
  <c r="Z171" i="22"/>
  <c r="Z167" i="22"/>
  <c r="Z163" i="22"/>
  <c r="Z160" i="22"/>
  <c r="Z158" i="22"/>
  <c r="Z156" i="22"/>
  <c r="Z154" i="22"/>
  <c r="Z152" i="22"/>
  <c r="Z151" i="22"/>
  <c r="Z150" i="22"/>
  <c r="Z148" i="22"/>
  <c r="Z146" i="22"/>
  <c r="Z144" i="22"/>
  <c r="Z142" i="22"/>
  <c r="Z140" i="22"/>
  <c r="Z138" i="22"/>
  <c r="Z136" i="22"/>
  <c r="Z134" i="22"/>
  <c r="Z132" i="22"/>
  <c r="Z130" i="22"/>
  <c r="Z128" i="22"/>
  <c r="Z126" i="22"/>
  <c r="Z124" i="22"/>
  <c r="Z122" i="22"/>
  <c r="Z118" i="22"/>
  <c r="Z116" i="22"/>
  <c r="Z149" i="22"/>
  <c r="Z147" i="22"/>
  <c r="Z145" i="22"/>
  <c r="Z143" i="22"/>
  <c r="Z141" i="22"/>
  <c r="Z139" i="22"/>
  <c r="Z137" i="22"/>
  <c r="Z135" i="22"/>
  <c r="Z133" i="22"/>
  <c r="Z131" i="22"/>
  <c r="Z129" i="22"/>
  <c r="Z127" i="22"/>
  <c r="Z125" i="22"/>
  <c r="Z123" i="22"/>
  <c r="Z120" i="22"/>
  <c r="Z113" i="22"/>
  <c r="Z111" i="22"/>
  <c r="Z109" i="22"/>
  <c r="Z106" i="22"/>
  <c r="Z104" i="22"/>
  <c r="Z102" i="22"/>
  <c r="Z100" i="22"/>
  <c r="Z98" i="22"/>
  <c r="Z96" i="22"/>
  <c r="Z94" i="22"/>
  <c r="Z91" i="22"/>
  <c r="Z89" i="22"/>
  <c r="Z87" i="22"/>
  <c r="Z84" i="22"/>
  <c r="Z82" i="22"/>
  <c r="Z80" i="22"/>
  <c r="Z78" i="22"/>
  <c r="Z76" i="22"/>
  <c r="Z74" i="22"/>
  <c r="Z72" i="22"/>
  <c r="Z70" i="22"/>
  <c r="Z68" i="22"/>
  <c r="Z66" i="22"/>
  <c r="Z64" i="22"/>
  <c r="Z62" i="22"/>
  <c r="Z60" i="22"/>
  <c r="Z58" i="22"/>
  <c r="Z56" i="22"/>
  <c r="Z54" i="22"/>
  <c r="Z52" i="22"/>
  <c r="Z50" i="22"/>
  <c r="Z47" i="22"/>
  <c r="Z117" i="22"/>
  <c r="Z114" i="22"/>
  <c r="Z112" i="22"/>
  <c r="Z110" i="22"/>
  <c r="Z108" i="22"/>
  <c r="Z105" i="22"/>
  <c r="Z103" i="22"/>
  <c r="Z101" i="22"/>
  <c r="Z99" i="22"/>
  <c r="Z97" i="22"/>
  <c r="Z95" i="22"/>
  <c r="Z92" i="22"/>
  <c r="Z90" i="22"/>
  <c r="Z88" i="22"/>
  <c r="Z86" i="22"/>
  <c r="Z83" i="22"/>
  <c r="Z81" i="22"/>
  <c r="Z79" i="22"/>
  <c r="Z77" i="22"/>
  <c r="Z75" i="22"/>
  <c r="Z73" i="22"/>
  <c r="Z71" i="22"/>
  <c r="Z69" i="22"/>
  <c r="Z67" i="22"/>
  <c r="Z65" i="22"/>
  <c r="Z63" i="22"/>
  <c r="Z61" i="22"/>
  <c r="Z59" i="22"/>
  <c r="Z57" i="22"/>
  <c r="Z55" i="22"/>
  <c r="Z53" i="22"/>
  <c r="Z51" i="22"/>
  <c r="Z49" i="22"/>
  <c r="Z46" i="22"/>
  <c r="Z44" i="22"/>
  <c r="K15" i="25"/>
  <c r="AB212" i="22"/>
  <c r="AB210" i="22"/>
  <c r="AB208" i="22"/>
  <c r="AB206" i="22"/>
  <c r="AB204" i="22"/>
  <c r="AB202" i="22"/>
  <c r="AB211" i="22"/>
  <c r="AB207" i="22"/>
  <c r="AB203" i="22"/>
  <c r="AB199" i="22"/>
  <c r="AB197" i="22"/>
  <c r="AB195" i="22"/>
  <c r="AB193" i="22"/>
  <c r="AB191" i="22"/>
  <c r="AB209" i="22"/>
  <c r="AB205" i="22"/>
  <c r="AB201" i="22"/>
  <c r="AB200" i="22"/>
  <c r="AB198" i="22"/>
  <c r="AB196" i="22"/>
  <c r="AB194" i="22"/>
  <c r="AB192" i="22"/>
  <c r="AB187" i="22"/>
  <c r="AB184" i="22"/>
  <c r="AB182" i="22"/>
  <c r="AB180" i="22"/>
  <c r="AB178" i="22"/>
  <c r="AB176" i="22"/>
  <c r="AB174" i="22"/>
  <c r="AB172" i="22"/>
  <c r="AB169" i="22"/>
  <c r="AB165" i="22"/>
  <c r="AB161" i="22"/>
  <c r="AB159" i="22"/>
  <c r="AB157" i="22"/>
  <c r="AB155" i="22"/>
  <c r="AB153" i="22"/>
  <c r="AB189" i="22"/>
  <c r="AB185" i="22"/>
  <c r="AB183" i="22"/>
  <c r="AB181" i="22"/>
  <c r="AB179" i="22"/>
  <c r="AB177" i="22"/>
  <c r="AB175" i="22"/>
  <c r="AB173" i="22"/>
  <c r="AB171" i="22"/>
  <c r="AB167" i="22"/>
  <c r="AB163" i="22"/>
  <c r="AB160" i="22"/>
  <c r="AB158" i="22"/>
  <c r="AB156" i="22"/>
  <c r="AB154" i="22"/>
  <c r="AB152" i="22"/>
  <c r="AB150" i="22"/>
  <c r="AB148" i="22"/>
  <c r="AB146" i="22"/>
  <c r="AB144" i="22"/>
  <c r="AB142" i="22"/>
  <c r="AB140" i="22"/>
  <c r="AB138" i="22"/>
  <c r="AB136" i="22"/>
  <c r="AB134" i="22"/>
  <c r="AB132" i="22"/>
  <c r="AB130" i="22"/>
  <c r="AB128" i="22"/>
  <c r="AB126" i="22"/>
  <c r="AB124" i="22"/>
  <c r="AB122" i="22"/>
  <c r="AB118" i="22"/>
  <c r="AB116" i="22"/>
  <c r="AB151" i="22"/>
  <c r="AB149" i="22"/>
  <c r="AB147" i="22"/>
  <c r="AB145" i="22"/>
  <c r="AB143" i="22"/>
  <c r="AB141" i="22"/>
  <c r="AB139" i="22"/>
  <c r="AB137" i="22"/>
  <c r="AB135" i="22"/>
  <c r="AB133" i="22"/>
  <c r="AB131" i="22"/>
  <c r="AB129" i="22"/>
  <c r="AB127" i="22"/>
  <c r="AB125" i="22"/>
  <c r="AB123" i="22"/>
  <c r="AB120" i="22"/>
  <c r="AB117" i="22"/>
  <c r="AB113" i="22"/>
  <c r="AB111" i="22"/>
  <c r="AB109" i="22"/>
  <c r="AB106" i="22"/>
  <c r="AB104" i="22"/>
  <c r="AB102" i="22"/>
  <c r="AB100" i="22"/>
  <c r="AB98" i="22"/>
  <c r="AB96" i="22"/>
  <c r="AB94" i="22"/>
  <c r="AB91" i="22"/>
  <c r="AB89" i="22"/>
  <c r="AB87" i="22"/>
  <c r="AB84" i="22"/>
  <c r="AB82" i="22"/>
  <c r="AB80" i="22"/>
  <c r="AB78" i="22"/>
  <c r="AB76" i="22"/>
  <c r="AB74" i="22"/>
  <c r="AB72" i="22"/>
  <c r="AB70" i="22"/>
  <c r="AB68" i="22"/>
  <c r="AB66" i="22"/>
  <c r="AB64" i="22"/>
  <c r="AB62" i="22"/>
  <c r="AB60" i="22"/>
  <c r="AB58" i="22"/>
  <c r="AB56" i="22"/>
  <c r="AB54" i="22"/>
  <c r="AB52" i="22"/>
  <c r="AB50" i="22"/>
  <c r="AB47" i="22"/>
  <c r="AB114" i="22"/>
  <c r="AB112" i="22"/>
  <c r="AB110" i="22"/>
  <c r="AB108" i="22"/>
  <c r="AB105" i="22"/>
  <c r="AB103" i="22"/>
  <c r="AB101" i="22"/>
  <c r="AB99" i="22"/>
  <c r="AB97" i="22"/>
  <c r="AB95" i="22"/>
  <c r="AB92" i="22"/>
  <c r="AB90" i="22"/>
  <c r="AB88" i="22"/>
  <c r="AB86" i="22"/>
  <c r="AB83" i="22"/>
  <c r="AB81" i="22"/>
  <c r="AB79" i="22"/>
  <c r="AB77" i="22"/>
  <c r="AB75" i="22"/>
  <c r="AB73" i="22"/>
  <c r="AB71" i="22"/>
  <c r="AB69" i="22"/>
  <c r="AB67" i="22"/>
  <c r="AB65" i="22"/>
  <c r="AB63" i="22"/>
  <c r="AB61" i="22"/>
  <c r="AB59" i="22"/>
  <c r="AB57" i="22"/>
  <c r="AB55" i="22"/>
  <c r="AB53" i="22"/>
  <c r="AB51" i="22"/>
  <c r="AB49" i="22"/>
  <c r="AB46" i="22"/>
  <c r="AB44" i="22"/>
  <c r="M15" i="25"/>
  <c r="AD212" i="22"/>
  <c r="AD210" i="22"/>
  <c r="AD208" i="22"/>
  <c r="AD206" i="22"/>
  <c r="AD204" i="22"/>
  <c r="AD202" i="22"/>
  <c r="AD209" i="22"/>
  <c r="AD205" i="22"/>
  <c r="AD201" i="22"/>
  <c r="AD199" i="22"/>
  <c r="AD197" i="22"/>
  <c r="AD195" i="22"/>
  <c r="AD193" i="22"/>
  <c r="AD191" i="22"/>
  <c r="AD211" i="22"/>
  <c r="AD207" i="22"/>
  <c r="AD203" i="22"/>
  <c r="AD200" i="22"/>
  <c r="AD198" i="22"/>
  <c r="AD196" i="22"/>
  <c r="AD194" i="22"/>
  <c r="AD187" i="22"/>
  <c r="AD184" i="22"/>
  <c r="AD182" i="22"/>
  <c r="AD180" i="22"/>
  <c r="AD178" i="22"/>
  <c r="AD176" i="22"/>
  <c r="AD174" i="22"/>
  <c r="AD172" i="22"/>
  <c r="AD169" i="22"/>
  <c r="AD165" i="22"/>
  <c r="AD161" i="22"/>
  <c r="AD159" i="22"/>
  <c r="AD157" i="22"/>
  <c r="AD155" i="22"/>
  <c r="AD153" i="22"/>
  <c r="AD192" i="22"/>
  <c r="AD189" i="22"/>
  <c r="AD185" i="22"/>
  <c r="AD183" i="22"/>
  <c r="AD181" i="22"/>
  <c r="AD179" i="22"/>
  <c r="AD177" i="22"/>
  <c r="AD175" i="22"/>
  <c r="AD173" i="22"/>
  <c r="AD171" i="22"/>
  <c r="AD167" i="22"/>
  <c r="AD163" i="22"/>
  <c r="AD160" i="22"/>
  <c r="AD158" i="22"/>
  <c r="AD156" i="22"/>
  <c r="AD154" i="22"/>
  <c r="AD152" i="22"/>
  <c r="AD150" i="22"/>
  <c r="AD151" i="22"/>
  <c r="AD148" i="22"/>
  <c r="AD146" i="22"/>
  <c r="AD144" i="22"/>
  <c r="AD142" i="22"/>
  <c r="AD140" i="22"/>
  <c r="AD138" i="22"/>
  <c r="AD136" i="22"/>
  <c r="AD134" i="22"/>
  <c r="AD132" i="22"/>
  <c r="AD130" i="22"/>
  <c r="AD128" i="22"/>
  <c r="AD126" i="22"/>
  <c r="AD124" i="22"/>
  <c r="AD122" i="22"/>
  <c r="AD118" i="22"/>
  <c r="AD116" i="22"/>
  <c r="AD149" i="22"/>
  <c r="AD147" i="22"/>
  <c r="AD145" i="22"/>
  <c r="AD143" i="22"/>
  <c r="AD141" i="22"/>
  <c r="AD139" i="22"/>
  <c r="AD137" i="22"/>
  <c r="AD135" i="22"/>
  <c r="AD133" i="22"/>
  <c r="AD131" i="22"/>
  <c r="AD129" i="22"/>
  <c r="AD127" i="22"/>
  <c r="AD125" i="22"/>
  <c r="AD123" i="22"/>
  <c r="AD120" i="22"/>
  <c r="AD113" i="22"/>
  <c r="AD111" i="22"/>
  <c r="AD109" i="22"/>
  <c r="AD106" i="22"/>
  <c r="AD104" i="22"/>
  <c r="AD102" i="22"/>
  <c r="AD100" i="22"/>
  <c r="AD98" i="22"/>
  <c r="AD96" i="22"/>
  <c r="AD94" i="22"/>
  <c r="AD91" i="22"/>
  <c r="AD89" i="22"/>
  <c r="AD87" i="22"/>
  <c r="AD84" i="22"/>
  <c r="AD82" i="22"/>
  <c r="AD80" i="22"/>
  <c r="AD78" i="22"/>
  <c r="AD76" i="22"/>
  <c r="AD74" i="22"/>
  <c r="AD72" i="22"/>
  <c r="AD70" i="22"/>
  <c r="AD68" i="22"/>
  <c r="AD66" i="22"/>
  <c r="AD64" i="22"/>
  <c r="AD62" i="22"/>
  <c r="AD60" i="22"/>
  <c r="AD58" i="22"/>
  <c r="AD56" i="22"/>
  <c r="AD54" i="22"/>
  <c r="AD52" i="22"/>
  <c r="AD50" i="22"/>
  <c r="AD47" i="22"/>
  <c r="AD117" i="22"/>
  <c r="AD114" i="22"/>
  <c r="AD112" i="22"/>
  <c r="AD110" i="22"/>
  <c r="AD108" i="22"/>
  <c r="AD105" i="22"/>
  <c r="AD103" i="22"/>
  <c r="AD101" i="22"/>
  <c r="AD99" i="22"/>
  <c r="AD97" i="22"/>
  <c r="AD95" i="22"/>
  <c r="AD92" i="22"/>
  <c r="AD90" i="22"/>
  <c r="AD88" i="22"/>
  <c r="AD86" i="22"/>
  <c r="AD83" i="22"/>
  <c r="AD81" i="22"/>
  <c r="AD79" i="22"/>
  <c r="AD77" i="22"/>
  <c r="AD75" i="22"/>
  <c r="AD73" i="22"/>
  <c r="AD71" i="22"/>
  <c r="AD69" i="22"/>
  <c r="AD67" i="22"/>
  <c r="AD65" i="22"/>
  <c r="AD63" i="22"/>
  <c r="AD61" i="22"/>
  <c r="AD59" i="22"/>
  <c r="AD57" i="22"/>
  <c r="AD55" i="22"/>
  <c r="AD53" i="22"/>
  <c r="AD51" i="22"/>
  <c r="AD49" i="22"/>
  <c r="AD46" i="22"/>
  <c r="AD44" i="22"/>
  <c r="E15" i="25"/>
  <c r="V212" i="22"/>
  <c r="V210" i="22"/>
  <c r="V208" i="22"/>
  <c r="V206" i="22"/>
  <c r="V204" i="22"/>
  <c r="V202" i="22"/>
  <c r="V209" i="22"/>
  <c r="V205" i="22"/>
  <c r="V201" i="22"/>
  <c r="V199" i="22"/>
  <c r="V197" i="22"/>
  <c r="V195" i="22"/>
  <c r="V193" i="22"/>
  <c r="V191" i="22"/>
  <c r="V211" i="22"/>
  <c r="V207" i="22"/>
  <c r="V203" i="22"/>
  <c r="V200" i="22"/>
  <c r="V198" i="22"/>
  <c r="V196" i="22"/>
  <c r="V194" i="22"/>
  <c r="V187" i="22"/>
  <c r="V184" i="22"/>
  <c r="V182" i="22"/>
  <c r="V180" i="22"/>
  <c r="V178" i="22"/>
  <c r="V176" i="22"/>
  <c r="V174" i="22"/>
  <c r="V172" i="22"/>
  <c r="V169" i="22"/>
  <c r="V165" i="22"/>
  <c r="V161" i="22"/>
  <c r="V159" i="22"/>
  <c r="V157" i="22"/>
  <c r="V155" i="22"/>
  <c r="V153" i="22"/>
  <c r="V192" i="22"/>
  <c r="V189" i="22"/>
  <c r="V185" i="22"/>
  <c r="V183" i="22"/>
  <c r="V181" i="22"/>
  <c r="V179" i="22"/>
  <c r="V177" i="22"/>
  <c r="V175" i="22"/>
  <c r="V173" i="22"/>
  <c r="V171" i="22"/>
  <c r="V167" i="22"/>
  <c r="V163" i="22"/>
  <c r="V160" i="22"/>
  <c r="V158" i="22"/>
  <c r="V156" i="22"/>
  <c r="V154" i="22"/>
  <c r="V152" i="22"/>
  <c r="V151" i="22"/>
  <c r="V150" i="22"/>
  <c r="V148" i="22"/>
  <c r="V146" i="22"/>
  <c r="V144" i="22"/>
  <c r="V142" i="22"/>
  <c r="V140" i="22"/>
  <c r="V138" i="22"/>
  <c r="V136" i="22"/>
  <c r="V134" i="22"/>
  <c r="V132" i="22"/>
  <c r="V130" i="22"/>
  <c r="V128" i="22"/>
  <c r="V126" i="22"/>
  <c r="V124" i="22"/>
  <c r="V122" i="22"/>
  <c r="V118" i="22"/>
  <c r="V149" i="22"/>
  <c r="V147" i="22"/>
  <c r="V145" i="22"/>
  <c r="V143" i="22"/>
  <c r="V141" i="22"/>
  <c r="V139" i="22"/>
  <c r="V137" i="22"/>
  <c r="V135" i="22"/>
  <c r="V133" i="22"/>
  <c r="V131" i="22"/>
  <c r="V129" i="22"/>
  <c r="V127" i="22"/>
  <c r="V125" i="22"/>
  <c r="V123" i="22"/>
  <c r="V120" i="22"/>
  <c r="V116" i="22"/>
  <c r="V113" i="22"/>
  <c r="V111" i="22"/>
  <c r="V109" i="22"/>
  <c r="V106" i="22"/>
  <c r="V104" i="22"/>
  <c r="V102" i="22"/>
  <c r="V100" i="22"/>
  <c r="V98" i="22"/>
  <c r="V96" i="22"/>
  <c r="V94" i="22"/>
  <c r="V91" i="22"/>
  <c r="V89" i="22"/>
  <c r="V87" i="22"/>
  <c r="V84" i="22"/>
  <c r="V82" i="22"/>
  <c r="V80" i="22"/>
  <c r="V78" i="22"/>
  <c r="V76" i="22"/>
  <c r="V74" i="22"/>
  <c r="V72" i="22"/>
  <c r="V70" i="22"/>
  <c r="V68" i="22"/>
  <c r="V66" i="22"/>
  <c r="V64" i="22"/>
  <c r="V62" i="22"/>
  <c r="V60" i="22"/>
  <c r="V58" i="22"/>
  <c r="V56" i="22"/>
  <c r="V54" i="22"/>
  <c r="V52" i="22"/>
  <c r="V50" i="22"/>
  <c r="V47" i="22"/>
  <c r="V117" i="22"/>
  <c r="V114" i="22"/>
  <c r="V112" i="22"/>
  <c r="V110" i="22"/>
  <c r="V108" i="22"/>
  <c r="V105" i="22"/>
  <c r="V103" i="22"/>
  <c r="V101" i="22"/>
  <c r="V99" i="22"/>
  <c r="V97" i="22"/>
  <c r="V95" i="22"/>
  <c r="V92" i="22"/>
  <c r="V90" i="22"/>
  <c r="V88" i="22"/>
  <c r="V86" i="22"/>
  <c r="V83" i="22"/>
  <c r="V81" i="22"/>
  <c r="V79" i="22"/>
  <c r="V77" i="22"/>
  <c r="V75" i="22"/>
  <c r="V73" i="22"/>
  <c r="V71" i="22"/>
  <c r="V69" i="22"/>
  <c r="V67" i="22"/>
  <c r="V65" i="22"/>
  <c r="V63" i="22"/>
  <c r="V61" i="22"/>
  <c r="V59" i="22"/>
  <c r="V57" i="22"/>
  <c r="V55" i="22"/>
  <c r="V53" i="22"/>
  <c r="V51" i="22"/>
  <c r="V49" i="22"/>
  <c r="V46" i="22"/>
  <c r="V44" i="22"/>
  <c r="W17" i="22"/>
  <c r="W215" i="22" s="1"/>
  <c r="Y17" i="22"/>
  <c r="AA17" i="22"/>
  <c r="AC17" i="22"/>
  <c r="AE17" i="22"/>
  <c r="V18" i="22"/>
  <c r="X18" i="22"/>
  <c r="Z18" i="22"/>
  <c r="AB18" i="22"/>
  <c r="AD18" i="22"/>
  <c r="W19" i="22"/>
  <c r="Y19" i="22"/>
  <c r="AA19" i="22"/>
  <c r="AC19" i="22"/>
  <c r="AE19" i="22"/>
  <c r="V20" i="22"/>
  <c r="X20" i="22"/>
  <c r="Z20" i="22"/>
  <c r="AB20" i="22"/>
  <c r="AD20" i="22"/>
  <c r="W21" i="22"/>
  <c r="Y21" i="22"/>
  <c r="AA21" i="22"/>
  <c r="AC21" i="22"/>
  <c r="AE21" i="22"/>
  <c r="V22" i="22"/>
  <c r="X22" i="22"/>
  <c r="Z22" i="22"/>
  <c r="AB22" i="22"/>
  <c r="AD22" i="22"/>
  <c r="W23" i="22"/>
  <c r="Y23" i="22"/>
  <c r="AA23" i="22"/>
  <c r="AC23" i="22"/>
  <c r="AE23" i="22"/>
  <c r="V24" i="22"/>
  <c r="X24" i="22"/>
  <c r="Z24" i="22"/>
  <c r="AB24" i="22"/>
  <c r="AD24" i="22"/>
  <c r="W25" i="22"/>
  <c r="Y25" i="22"/>
  <c r="AA25" i="22"/>
  <c r="AC25" i="22"/>
  <c r="AE25" i="22"/>
  <c r="V26" i="22"/>
  <c r="X26" i="22"/>
  <c r="Z26" i="22"/>
  <c r="AB26" i="22"/>
  <c r="AD26" i="22"/>
  <c r="W27" i="22"/>
  <c r="Y27" i="22"/>
  <c r="AA27" i="22"/>
  <c r="AC27" i="22"/>
  <c r="AE27" i="22"/>
  <c r="V28" i="22"/>
  <c r="X28" i="22"/>
  <c r="Z28" i="22"/>
  <c r="AB28" i="22"/>
  <c r="AD28" i="22"/>
  <c r="W29" i="22"/>
  <c r="Y29" i="22"/>
  <c r="AA29" i="22"/>
  <c r="AC29" i="22"/>
  <c r="AE29" i="22"/>
  <c r="V30" i="22"/>
  <c r="X30" i="22"/>
  <c r="Z30" i="22"/>
  <c r="AB30" i="22"/>
  <c r="AD30" i="22"/>
  <c r="W31" i="22"/>
  <c r="Y31" i="22"/>
  <c r="AA31" i="22"/>
  <c r="AC31" i="22"/>
  <c r="AE31" i="22"/>
  <c r="V32" i="22"/>
  <c r="X32" i="22"/>
  <c r="Z32" i="22"/>
  <c r="AB32" i="22"/>
  <c r="AD32" i="22"/>
  <c r="W33" i="22"/>
  <c r="Y33" i="22"/>
  <c r="AA33" i="22"/>
  <c r="AC33" i="22"/>
  <c r="AE33" i="22"/>
  <c r="V34" i="22"/>
  <c r="X34" i="22"/>
  <c r="Z34" i="22"/>
  <c r="AB34" i="22"/>
  <c r="AD34" i="22"/>
  <c r="W36" i="22"/>
  <c r="Y36" i="22"/>
  <c r="AA36" i="22"/>
  <c r="AC36" i="22"/>
  <c r="AE36" i="22"/>
  <c r="V37" i="22"/>
  <c r="X37" i="22"/>
  <c r="Z37" i="22"/>
  <c r="AB37" i="22"/>
  <c r="AD37" i="22"/>
  <c r="W38" i="22"/>
  <c r="Y38" i="22"/>
  <c r="AA38" i="22"/>
  <c r="AC38" i="22"/>
  <c r="AE38" i="22"/>
  <c r="V39" i="22"/>
  <c r="X39" i="22"/>
  <c r="Z39" i="22"/>
  <c r="AB39" i="22"/>
  <c r="AD39" i="22"/>
  <c r="W40" i="22"/>
  <c r="Y40" i="22"/>
  <c r="AA40" i="22"/>
  <c r="AC40" i="22"/>
  <c r="AE40" i="22"/>
  <c r="V41" i="22"/>
  <c r="X41" i="22"/>
  <c r="Z41" i="22"/>
  <c r="AB41" i="22"/>
  <c r="AD41" i="22"/>
  <c r="Y42" i="22"/>
  <c r="AC42" i="22"/>
  <c r="V43" i="22"/>
  <c r="X43" i="22"/>
  <c r="Z43" i="22"/>
  <c r="AB43" i="22"/>
  <c r="AD43" i="22"/>
  <c r="X45" i="22"/>
  <c r="AB45" i="22"/>
  <c r="W211" i="22"/>
  <c r="W209" i="22"/>
  <c r="W207" i="22"/>
  <c r="W205" i="22"/>
  <c r="W203" i="22"/>
  <c r="W201" i="22"/>
  <c r="F15" i="25"/>
  <c r="F16" i="25"/>
  <c r="G50" i="27" s="1"/>
  <c r="W212" i="22"/>
  <c r="W208" i="22"/>
  <c r="W204" i="22"/>
  <c r="W200" i="22"/>
  <c r="W198" i="22"/>
  <c r="W196" i="22"/>
  <c r="W194" i="22"/>
  <c r="W192" i="22"/>
  <c r="W210" i="22"/>
  <c r="W206" i="22"/>
  <c r="W202" i="22"/>
  <c r="W199" i="22"/>
  <c r="W197" i="22"/>
  <c r="W195" i="22"/>
  <c r="W189" i="22"/>
  <c r="W185" i="22"/>
  <c r="W183" i="22"/>
  <c r="W181" i="22"/>
  <c r="W179" i="22"/>
  <c r="W177" i="22"/>
  <c r="W175" i="22"/>
  <c r="W173" i="22"/>
  <c r="W171" i="22"/>
  <c r="W167" i="22"/>
  <c r="W163" i="22"/>
  <c r="W160" i="22"/>
  <c r="W158" i="22"/>
  <c r="W156" i="22"/>
  <c r="W154" i="22"/>
  <c r="W193" i="22"/>
  <c r="W191" i="22"/>
  <c r="W187" i="22"/>
  <c r="W184" i="22"/>
  <c r="W182" i="22"/>
  <c r="W180" i="22"/>
  <c r="W178" i="22"/>
  <c r="W176" i="22"/>
  <c r="W174" i="22"/>
  <c r="W172" i="22"/>
  <c r="W169" i="22"/>
  <c r="W165" i="22"/>
  <c r="W161" i="22"/>
  <c r="W159" i="22"/>
  <c r="W157" i="22"/>
  <c r="W155" i="22"/>
  <c r="W153" i="22"/>
  <c r="W151" i="22"/>
  <c r="W152" i="22"/>
  <c r="W149" i="22"/>
  <c r="W147" i="22"/>
  <c r="W145" i="22"/>
  <c r="W143" i="22"/>
  <c r="W141" i="22"/>
  <c r="W139" i="22"/>
  <c r="W137" i="22"/>
  <c r="W135" i="22"/>
  <c r="W133" i="22"/>
  <c r="W131" i="22"/>
  <c r="W129" i="22"/>
  <c r="W127" i="22"/>
  <c r="W125" i="22"/>
  <c r="W123" i="22"/>
  <c r="W120" i="22"/>
  <c r="W117" i="22"/>
  <c r="W150" i="22"/>
  <c r="W148" i="22"/>
  <c r="W146" i="22"/>
  <c r="W144" i="22"/>
  <c r="W142" i="22"/>
  <c r="W140" i="22"/>
  <c r="W138" i="22"/>
  <c r="W136" i="22"/>
  <c r="W134" i="22"/>
  <c r="W132" i="22"/>
  <c r="W130" i="22"/>
  <c r="W128" i="22"/>
  <c r="W126" i="22"/>
  <c r="W124" i="22"/>
  <c r="W122" i="22"/>
  <c r="W118" i="22"/>
  <c r="W114" i="22"/>
  <c r="W112" i="22"/>
  <c r="W110" i="22"/>
  <c r="W108" i="22"/>
  <c r="W105" i="22"/>
  <c r="W103" i="22"/>
  <c r="W101" i="22"/>
  <c r="W99" i="22"/>
  <c r="W97" i="22"/>
  <c r="W95" i="22"/>
  <c r="W92" i="22"/>
  <c r="W90" i="22"/>
  <c r="W88" i="22"/>
  <c r="W86" i="22"/>
  <c r="W83" i="22"/>
  <c r="W81" i="22"/>
  <c r="W79" i="22"/>
  <c r="W77" i="22"/>
  <c r="W75" i="22"/>
  <c r="W73" i="22"/>
  <c r="W71" i="22"/>
  <c r="W69" i="22"/>
  <c r="W67" i="22"/>
  <c r="W65" i="22"/>
  <c r="W63" i="22"/>
  <c r="W61" i="22"/>
  <c r="W59" i="22"/>
  <c r="W57" i="22"/>
  <c r="W55" i="22"/>
  <c r="W53" i="22"/>
  <c r="W51" i="22"/>
  <c r="W49" i="22"/>
  <c r="W46" i="22"/>
  <c r="W116" i="22"/>
  <c r="W113" i="22"/>
  <c r="W111" i="22"/>
  <c r="W109" i="22"/>
  <c r="W106" i="22"/>
  <c r="W104" i="22"/>
  <c r="W102" i="22"/>
  <c r="W100" i="22"/>
  <c r="W98" i="22"/>
  <c r="W96" i="22"/>
  <c r="W94" i="22"/>
  <c r="W91" i="22"/>
  <c r="W89" i="22"/>
  <c r="W87" i="22"/>
  <c r="W84" i="22"/>
  <c r="W82" i="22"/>
  <c r="W80" i="22"/>
  <c r="W78" i="22"/>
  <c r="W76" i="22"/>
  <c r="W74" i="22"/>
  <c r="W72" i="22"/>
  <c r="W70" i="22"/>
  <c r="W68" i="22"/>
  <c r="W66" i="22"/>
  <c r="W64" i="22"/>
  <c r="W62" i="22"/>
  <c r="W60" i="22"/>
  <c r="W58" i="22"/>
  <c r="W56" i="22"/>
  <c r="W54" i="22"/>
  <c r="W52" i="22"/>
  <c r="W50" i="22"/>
  <c r="W47" i="22"/>
  <c r="W45" i="22"/>
  <c r="Y211" i="22"/>
  <c r="Y209" i="22"/>
  <c r="Y207" i="22"/>
  <c r="Y205" i="22"/>
  <c r="Y203" i="22"/>
  <c r="Y201" i="22"/>
  <c r="Y210" i="22"/>
  <c r="Y206" i="22"/>
  <c r="Y202" i="22"/>
  <c r="Y200" i="22"/>
  <c r="Y198" i="22"/>
  <c r="Y196" i="22"/>
  <c r="Y194" i="22"/>
  <c r="Y192" i="22"/>
  <c r="Y212" i="22"/>
  <c r="Y208" i="22"/>
  <c r="Y204" i="22"/>
  <c r="Y199" i="22"/>
  <c r="Y197" i="22"/>
  <c r="Y195" i="22"/>
  <c r="Y193" i="22"/>
  <c r="Y191" i="22"/>
  <c r="Y189" i="22"/>
  <c r="Y185" i="22"/>
  <c r="Y183" i="22"/>
  <c r="Y181" i="22"/>
  <c r="Y179" i="22"/>
  <c r="Y177" i="22"/>
  <c r="Y175" i="22"/>
  <c r="Y173" i="22"/>
  <c r="Y171" i="22"/>
  <c r="Y167" i="22"/>
  <c r="Y163" i="22"/>
  <c r="Y160" i="22"/>
  <c r="Y158" i="22"/>
  <c r="Y156" i="22"/>
  <c r="Y154" i="22"/>
  <c r="Y187" i="22"/>
  <c r="Y184" i="22"/>
  <c r="Y182" i="22"/>
  <c r="Y180" i="22"/>
  <c r="Y178" i="22"/>
  <c r="Y176" i="22"/>
  <c r="Y174" i="22"/>
  <c r="Y172" i="22"/>
  <c r="Y169" i="22"/>
  <c r="Y165" i="22"/>
  <c r="Y161" i="22"/>
  <c r="Y159" i="22"/>
  <c r="Y157" i="22"/>
  <c r="Y155" i="22"/>
  <c r="Y153" i="22"/>
  <c r="Y151" i="22"/>
  <c r="Y149" i="22"/>
  <c r="Y147" i="22"/>
  <c r="Y145" i="22"/>
  <c r="Y143" i="22"/>
  <c r="Y141" i="22"/>
  <c r="Y139" i="22"/>
  <c r="Y137" i="22"/>
  <c r="Y135" i="22"/>
  <c r="Y133" i="22"/>
  <c r="Y131" i="22"/>
  <c r="Y129" i="22"/>
  <c r="Y127" i="22"/>
  <c r="Y125" i="22"/>
  <c r="Y123" i="22"/>
  <c r="Y120" i="22"/>
  <c r="Y117" i="22"/>
  <c r="Y152" i="22"/>
  <c r="Y150" i="22"/>
  <c r="Y148" i="22"/>
  <c r="Y146" i="22"/>
  <c r="Y144" i="22"/>
  <c r="Y142" i="22"/>
  <c r="Y140" i="22"/>
  <c r="Y138" i="22"/>
  <c r="Y136" i="22"/>
  <c r="Y134" i="22"/>
  <c r="Y132" i="22"/>
  <c r="Y130" i="22"/>
  <c r="Y128" i="22"/>
  <c r="Y126" i="22"/>
  <c r="Y124" i="22"/>
  <c r="Y122" i="22"/>
  <c r="Y118" i="22"/>
  <c r="Y116" i="22"/>
  <c r="Y114" i="22"/>
  <c r="Y112" i="22"/>
  <c r="Y110" i="22"/>
  <c r="Y108" i="22"/>
  <c r="Y105" i="22"/>
  <c r="Y103" i="22"/>
  <c r="Y101" i="22"/>
  <c r="Y99" i="22"/>
  <c r="Y97" i="22"/>
  <c r="Y95" i="22"/>
  <c r="Y92" i="22"/>
  <c r="Y90" i="22"/>
  <c r="Y88" i="22"/>
  <c r="Y86" i="22"/>
  <c r="Y83" i="22"/>
  <c r="Y81" i="22"/>
  <c r="Y79" i="22"/>
  <c r="Y77" i="22"/>
  <c r="Y75" i="22"/>
  <c r="Y73" i="22"/>
  <c r="Y71" i="22"/>
  <c r="Y69" i="22"/>
  <c r="Y67" i="22"/>
  <c r="Y65" i="22"/>
  <c r="Y63" i="22"/>
  <c r="Y61" i="22"/>
  <c r="Y59" i="22"/>
  <c r="Y57" i="22"/>
  <c r="Y55" i="22"/>
  <c r="Y53" i="22"/>
  <c r="Y51" i="22"/>
  <c r="Y49" i="22"/>
  <c r="Y46" i="22"/>
  <c r="Y113" i="22"/>
  <c r="Y111" i="22"/>
  <c r="Y109" i="22"/>
  <c r="Y106" i="22"/>
  <c r="Y104" i="22"/>
  <c r="Y102" i="22"/>
  <c r="Y100" i="22"/>
  <c r="Y98" i="22"/>
  <c r="Y96" i="22"/>
  <c r="Y94" i="22"/>
  <c r="Y91" i="22"/>
  <c r="Y89" i="22"/>
  <c r="Y87" i="22"/>
  <c r="Y84" i="22"/>
  <c r="Y82" i="22"/>
  <c r="Y80" i="22"/>
  <c r="Y78" i="22"/>
  <c r="Y76" i="22"/>
  <c r="Y74" i="22"/>
  <c r="Y72" i="22"/>
  <c r="Y70" i="22"/>
  <c r="Y68" i="22"/>
  <c r="Y66" i="22"/>
  <c r="Y64" i="22"/>
  <c r="Y62" i="22"/>
  <c r="Y60" i="22"/>
  <c r="Y58" i="22"/>
  <c r="Y56" i="22"/>
  <c r="Y54" i="22"/>
  <c r="Y52" i="22"/>
  <c r="Y50" i="22"/>
  <c r="Y47" i="22"/>
  <c r="Y45" i="22"/>
  <c r="AA211" i="22"/>
  <c r="AA209" i="22"/>
  <c r="AA207" i="22"/>
  <c r="AA205" i="22"/>
  <c r="AA203" i="22"/>
  <c r="AA201" i="22"/>
  <c r="J15" i="25"/>
  <c r="J16" i="25"/>
  <c r="K50" i="27" s="1"/>
  <c r="AA212" i="22"/>
  <c r="AA208" i="22"/>
  <c r="AA204" i="22"/>
  <c r="AA200" i="22"/>
  <c r="AA198" i="22"/>
  <c r="AA196" i="22"/>
  <c r="AA194" i="22"/>
  <c r="AA192" i="22"/>
  <c r="AA210" i="22"/>
  <c r="AA206" i="22"/>
  <c r="AA202" i="22"/>
  <c r="AA199" i="22"/>
  <c r="AA197" i="22"/>
  <c r="AA195" i="22"/>
  <c r="AA189" i="22"/>
  <c r="AA185" i="22"/>
  <c r="AA183" i="22"/>
  <c r="AA181" i="22"/>
  <c r="AA179" i="22"/>
  <c r="AA177" i="22"/>
  <c r="AA175" i="22"/>
  <c r="AA173" i="22"/>
  <c r="AA171" i="22"/>
  <c r="AA167" i="22"/>
  <c r="AA163" i="22"/>
  <c r="AA160" i="22"/>
  <c r="AA158" i="22"/>
  <c r="AA156" i="22"/>
  <c r="AA154" i="22"/>
  <c r="AA193" i="22"/>
  <c r="AA191" i="22"/>
  <c r="AA187" i="22"/>
  <c r="AA184" i="22"/>
  <c r="AA182" i="22"/>
  <c r="AA180" i="22"/>
  <c r="AA178" i="22"/>
  <c r="AA176" i="22"/>
  <c r="AA174" i="22"/>
  <c r="AA172" i="22"/>
  <c r="AA169" i="22"/>
  <c r="AA165" i="22"/>
  <c r="AA161" i="22"/>
  <c r="AA159" i="22"/>
  <c r="AA157" i="22"/>
  <c r="AA155" i="22"/>
  <c r="AA153" i="22"/>
  <c r="AA151" i="22"/>
  <c r="AA152" i="22"/>
  <c r="AA149" i="22"/>
  <c r="AA147" i="22"/>
  <c r="AA145" i="22"/>
  <c r="AA143" i="22"/>
  <c r="AA141" i="22"/>
  <c r="AA139" i="22"/>
  <c r="AA137" i="22"/>
  <c r="AA135" i="22"/>
  <c r="AA133" i="22"/>
  <c r="AA131" i="22"/>
  <c r="AA129" i="22"/>
  <c r="AA127" i="22"/>
  <c r="AA125" i="22"/>
  <c r="AA123" i="22"/>
  <c r="AA120" i="22"/>
  <c r="AA117" i="22"/>
  <c r="AA150" i="22"/>
  <c r="AA148" i="22"/>
  <c r="AA146" i="22"/>
  <c r="AA144" i="22"/>
  <c r="AA142" i="22"/>
  <c r="AA140" i="22"/>
  <c r="AA138" i="22"/>
  <c r="AA136" i="22"/>
  <c r="AA134" i="22"/>
  <c r="AA132" i="22"/>
  <c r="AA130" i="22"/>
  <c r="AA128" i="22"/>
  <c r="AA126" i="22"/>
  <c r="AA124" i="22"/>
  <c r="AA122" i="22"/>
  <c r="AA118" i="22"/>
  <c r="AA114" i="22"/>
  <c r="AA112" i="22"/>
  <c r="AA110" i="22"/>
  <c r="AA108" i="22"/>
  <c r="AA105" i="22"/>
  <c r="AA103" i="22"/>
  <c r="AA101" i="22"/>
  <c r="AA99" i="22"/>
  <c r="AA97" i="22"/>
  <c r="AA95" i="22"/>
  <c r="AA92" i="22"/>
  <c r="AA90" i="22"/>
  <c r="AA88" i="22"/>
  <c r="AA86" i="22"/>
  <c r="AA83" i="22"/>
  <c r="AA81" i="22"/>
  <c r="AA79" i="22"/>
  <c r="AA77" i="22"/>
  <c r="AA75" i="22"/>
  <c r="AA73" i="22"/>
  <c r="AA71" i="22"/>
  <c r="AA69" i="22"/>
  <c r="AA67" i="22"/>
  <c r="AA65" i="22"/>
  <c r="AA63" i="22"/>
  <c r="AA61" i="22"/>
  <c r="AA59" i="22"/>
  <c r="AA57" i="22"/>
  <c r="AA55" i="22"/>
  <c r="AA53" i="22"/>
  <c r="AA51" i="22"/>
  <c r="AA49" i="22"/>
  <c r="AA46" i="22"/>
  <c r="AA116" i="22"/>
  <c r="AA113" i="22"/>
  <c r="AA111" i="22"/>
  <c r="AA109" i="22"/>
  <c r="AA106" i="22"/>
  <c r="AA104" i="22"/>
  <c r="AA102" i="22"/>
  <c r="AA100" i="22"/>
  <c r="AA98" i="22"/>
  <c r="AA96" i="22"/>
  <c r="AA94" i="22"/>
  <c r="AA91" i="22"/>
  <c r="AA89" i="22"/>
  <c r="AA87" i="22"/>
  <c r="AA84" i="22"/>
  <c r="AA82" i="22"/>
  <c r="AA80" i="22"/>
  <c r="AA78" i="22"/>
  <c r="AA76" i="22"/>
  <c r="AA74" i="22"/>
  <c r="AA72" i="22"/>
  <c r="AA70" i="22"/>
  <c r="AA68" i="22"/>
  <c r="AA66" i="22"/>
  <c r="AA64" i="22"/>
  <c r="AA62" i="22"/>
  <c r="AA60" i="22"/>
  <c r="AA58" i="22"/>
  <c r="AA56" i="22"/>
  <c r="AA54" i="22"/>
  <c r="AA52" i="22"/>
  <c r="AA50" i="22"/>
  <c r="AA47" i="22"/>
  <c r="AA45" i="22"/>
  <c r="AC211" i="22"/>
  <c r="AC209" i="22"/>
  <c r="AC207" i="22"/>
  <c r="AC205" i="22"/>
  <c r="AC203" i="22"/>
  <c r="AC201" i="22"/>
  <c r="AC210" i="22"/>
  <c r="AC206" i="22"/>
  <c r="AC202" i="22"/>
  <c r="AC200" i="22"/>
  <c r="AC198" i="22"/>
  <c r="AC196" i="22"/>
  <c r="AC194" i="22"/>
  <c r="AC192" i="22"/>
  <c r="AC212" i="22"/>
  <c r="AC208" i="22"/>
  <c r="AC204" i="22"/>
  <c r="AC199" i="22"/>
  <c r="AC197" i="22"/>
  <c r="AC195" i="22"/>
  <c r="AC193" i="22"/>
  <c r="AC191" i="22"/>
  <c r="AC189" i="22"/>
  <c r="AC185" i="22"/>
  <c r="AC183" i="22"/>
  <c r="AC181" i="22"/>
  <c r="AC179" i="22"/>
  <c r="AC177" i="22"/>
  <c r="AC175" i="22"/>
  <c r="AC173" i="22"/>
  <c r="AC171" i="22"/>
  <c r="AC167" i="22"/>
  <c r="AC163" i="22"/>
  <c r="AC160" i="22"/>
  <c r="AC158" i="22"/>
  <c r="AC156" i="22"/>
  <c r="AC154" i="22"/>
  <c r="AC187" i="22"/>
  <c r="AC184" i="22"/>
  <c r="AC182" i="22"/>
  <c r="AC180" i="22"/>
  <c r="AC178" i="22"/>
  <c r="AC176" i="22"/>
  <c r="AC174" i="22"/>
  <c r="AC172" i="22"/>
  <c r="AC169" i="22"/>
  <c r="AC165" i="22"/>
  <c r="AC161" i="22"/>
  <c r="AC159" i="22"/>
  <c r="AC157" i="22"/>
  <c r="AC155" i="22"/>
  <c r="AC153" i="22"/>
  <c r="AC151" i="22"/>
  <c r="AC149" i="22"/>
  <c r="AC147" i="22"/>
  <c r="AC145" i="22"/>
  <c r="AC143" i="22"/>
  <c r="AC141" i="22"/>
  <c r="AC139" i="22"/>
  <c r="AC137" i="22"/>
  <c r="AC135" i="22"/>
  <c r="AC133" i="22"/>
  <c r="AC131" i="22"/>
  <c r="AC129" i="22"/>
  <c r="AC127" i="22"/>
  <c r="AC125" i="22"/>
  <c r="AC123" i="22"/>
  <c r="AC120" i="22"/>
  <c r="AC117" i="22"/>
  <c r="AC152" i="22"/>
  <c r="AC150" i="22"/>
  <c r="AC148" i="22"/>
  <c r="AC146" i="22"/>
  <c r="AC144" i="22"/>
  <c r="AC142" i="22"/>
  <c r="AC140" i="22"/>
  <c r="AC138" i="22"/>
  <c r="AC136" i="22"/>
  <c r="AC134" i="22"/>
  <c r="AC132" i="22"/>
  <c r="AC130" i="22"/>
  <c r="AC128" i="22"/>
  <c r="AC126" i="22"/>
  <c r="AC124" i="22"/>
  <c r="AC122" i="22"/>
  <c r="AC118" i="22"/>
  <c r="AC116" i="22"/>
  <c r="AC114" i="22"/>
  <c r="AC112" i="22"/>
  <c r="AC110" i="22"/>
  <c r="AC108" i="22"/>
  <c r="AC105" i="22"/>
  <c r="AC103" i="22"/>
  <c r="AC101" i="22"/>
  <c r="AC99" i="22"/>
  <c r="AC97" i="22"/>
  <c r="AC95" i="22"/>
  <c r="AC92" i="22"/>
  <c r="AC90" i="22"/>
  <c r="AC88" i="22"/>
  <c r="AC86" i="22"/>
  <c r="AC83" i="22"/>
  <c r="AC81" i="22"/>
  <c r="AC79" i="22"/>
  <c r="AC77" i="22"/>
  <c r="AC75" i="22"/>
  <c r="AC73" i="22"/>
  <c r="AC71" i="22"/>
  <c r="AC69" i="22"/>
  <c r="AC67" i="22"/>
  <c r="AC65" i="22"/>
  <c r="AC63" i="22"/>
  <c r="AC61" i="22"/>
  <c r="AC59" i="22"/>
  <c r="AC57" i="22"/>
  <c r="AC55" i="22"/>
  <c r="AC53" i="22"/>
  <c r="AC51" i="22"/>
  <c r="AC49" i="22"/>
  <c r="AC46" i="22"/>
  <c r="AC113" i="22"/>
  <c r="AC111" i="22"/>
  <c r="AC109" i="22"/>
  <c r="AC106" i="22"/>
  <c r="AC104" i="22"/>
  <c r="AC102" i="22"/>
  <c r="AC100" i="22"/>
  <c r="AC98" i="22"/>
  <c r="AC96" i="22"/>
  <c r="AC94" i="22"/>
  <c r="AC91" i="22"/>
  <c r="AC89" i="22"/>
  <c r="AC87" i="22"/>
  <c r="AC84" i="22"/>
  <c r="AC82" i="22"/>
  <c r="AC80" i="22"/>
  <c r="AC78" i="22"/>
  <c r="AC76" i="22"/>
  <c r="AC74" i="22"/>
  <c r="AC72" i="22"/>
  <c r="AC70" i="22"/>
  <c r="AC68" i="22"/>
  <c r="AC66" i="22"/>
  <c r="AC64" i="22"/>
  <c r="AC62" i="22"/>
  <c r="AC60" i="22"/>
  <c r="AC58" i="22"/>
  <c r="AC56" i="22"/>
  <c r="AC54" i="22"/>
  <c r="AC52" i="22"/>
  <c r="AC50" i="22"/>
  <c r="AC47" i="22"/>
  <c r="AC45" i="22"/>
  <c r="AE211" i="22"/>
  <c r="AE209" i="22"/>
  <c r="AE207" i="22"/>
  <c r="AE205" i="22"/>
  <c r="AE203" i="22"/>
  <c r="AE201" i="22"/>
  <c r="AE212" i="22"/>
  <c r="AE208" i="22"/>
  <c r="AE204" i="22"/>
  <c r="AE200" i="22"/>
  <c r="AE198" i="22"/>
  <c r="AE196" i="22"/>
  <c r="AE194" i="22"/>
  <c r="AE192" i="22"/>
  <c r="AE189" i="22"/>
  <c r="AE210" i="22"/>
  <c r="AE206" i="22"/>
  <c r="AE202" i="22"/>
  <c r="AE199" i="22"/>
  <c r="AE197" i="22"/>
  <c r="AE195" i="22"/>
  <c r="AE185" i="22"/>
  <c r="AE183" i="22"/>
  <c r="AE181" i="22"/>
  <c r="AE179" i="22"/>
  <c r="AE177" i="22"/>
  <c r="AE175" i="22"/>
  <c r="AE173" i="22"/>
  <c r="AE171" i="22"/>
  <c r="AE167" i="22"/>
  <c r="AE163" i="22"/>
  <c r="AE160" i="22"/>
  <c r="AE158" i="22"/>
  <c r="AE156" i="22"/>
  <c r="AE154" i="22"/>
  <c r="AE193" i="22"/>
  <c r="AE191" i="22"/>
  <c r="AE187" i="22"/>
  <c r="AE184" i="22"/>
  <c r="AE182" i="22"/>
  <c r="AE180" i="22"/>
  <c r="AE178" i="22"/>
  <c r="AE176" i="22"/>
  <c r="AE174" i="22"/>
  <c r="AE172" i="22"/>
  <c r="AE169" i="22"/>
  <c r="AE165" i="22"/>
  <c r="AE161" i="22"/>
  <c r="AE159" i="22"/>
  <c r="AE157" i="22"/>
  <c r="AE155" i="22"/>
  <c r="AE153" i="22"/>
  <c r="AE151" i="22"/>
  <c r="AE152" i="22"/>
  <c r="AE150" i="22"/>
  <c r="AE149" i="22"/>
  <c r="AE147" i="22"/>
  <c r="AE145" i="22"/>
  <c r="AE143" i="22"/>
  <c r="AE141" i="22"/>
  <c r="AE139" i="22"/>
  <c r="AE137" i="22"/>
  <c r="AE135" i="22"/>
  <c r="AE133" i="22"/>
  <c r="AE131" i="22"/>
  <c r="AE129" i="22"/>
  <c r="AE127" i="22"/>
  <c r="AE125" i="22"/>
  <c r="AE123" i="22"/>
  <c r="AE120" i="22"/>
  <c r="AE117" i="22"/>
  <c r="AE148" i="22"/>
  <c r="AE146" i="22"/>
  <c r="AE144" i="22"/>
  <c r="AE142" i="22"/>
  <c r="AE140" i="22"/>
  <c r="AE138" i="22"/>
  <c r="AE136" i="22"/>
  <c r="AE134" i="22"/>
  <c r="AE132" i="22"/>
  <c r="AE130" i="22"/>
  <c r="AE128" i="22"/>
  <c r="AE126" i="22"/>
  <c r="AE124" i="22"/>
  <c r="AE122" i="22"/>
  <c r="AE118" i="22"/>
  <c r="AE114" i="22"/>
  <c r="AE112" i="22"/>
  <c r="AE110" i="22"/>
  <c r="AE108" i="22"/>
  <c r="AE105" i="22"/>
  <c r="AE103" i="22"/>
  <c r="AE101" i="22"/>
  <c r="AE99" i="22"/>
  <c r="AE97" i="22"/>
  <c r="AE95" i="22"/>
  <c r="AE92" i="22"/>
  <c r="AE90" i="22"/>
  <c r="AE88" i="22"/>
  <c r="AE86" i="22"/>
  <c r="AE83" i="22"/>
  <c r="AE81" i="22"/>
  <c r="AE79" i="22"/>
  <c r="AE77" i="22"/>
  <c r="AE75" i="22"/>
  <c r="AE73" i="22"/>
  <c r="AE71" i="22"/>
  <c r="AE69" i="22"/>
  <c r="AE67" i="22"/>
  <c r="AE65" i="22"/>
  <c r="AE63" i="22"/>
  <c r="AE61" i="22"/>
  <c r="AE59" i="22"/>
  <c r="AE57" i="22"/>
  <c r="AE55" i="22"/>
  <c r="AE53" i="22"/>
  <c r="AE51" i="22"/>
  <c r="AE49" i="22"/>
  <c r="AE46" i="22"/>
  <c r="AE116" i="22"/>
  <c r="AE113" i="22"/>
  <c r="AE111" i="22"/>
  <c r="AE109" i="22"/>
  <c r="AE106" i="22"/>
  <c r="AE104" i="22"/>
  <c r="AE102" i="22"/>
  <c r="AE100" i="22"/>
  <c r="AE98" i="22"/>
  <c r="AE96" i="22"/>
  <c r="AE94" i="22"/>
  <c r="AE91" i="22"/>
  <c r="AE89" i="22"/>
  <c r="AE87" i="22"/>
  <c r="AE84" i="22"/>
  <c r="AE82" i="22"/>
  <c r="AE80" i="22"/>
  <c r="AE78" i="22"/>
  <c r="AE76" i="22"/>
  <c r="AE74" i="22"/>
  <c r="AE72" i="22"/>
  <c r="AE70" i="22"/>
  <c r="AE68" i="22"/>
  <c r="AE66" i="22"/>
  <c r="AE64" i="22"/>
  <c r="AE62" i="22"/>
  <c r="AE60" i="22"/>
  <c r="AE58" i="22"/>
  <c r="AE56" i="22"/>
  <c r="AE54" i="22"/>
  <c r="AE52" i="22"/>
  <c r="AE50" i="22"/>
  <c r="AE47" i="22"/>
  <c r="AE45" i="22"/>
  <c r="V17" i="22"/>
  <c r="X17" i="22"/>
  <c r="Z17" i="22"/>
  <c r="AB17" i="22"/>
  <c r="AD17" i="22"/>
  <c r="W18" i="22"/>
  <c r="Y18" i="22"/>
  <c r="AA18" i="22"/>
  <c r="AA214" i="22" s="1"/>
  <c r="AC18" i="22"/>
  <c r="AE18" i="22"/>
  <c r="V19" i="22"/>
  <c r="X19" i="22"/>
  <c r="Z19" i="22"/>
  <c r="AB19" i="22"/>
  <c r="AD19" i="22"/>
  <c r="W20" i="22"/>
  <c r="W214" i="22" s="1"/>
  <c r="W216" i="22" s="1"/>
  <c r="W217" i="22" s="1"/>
  <c r="G49" i="27" s="1"/>
  <c r="G52" i="27" s="1"/>
  <c r="G56" i="27" s="1"/>
  <c r="Y20" i="22"/>
  <c r="AA20" i="22"/>
  <c r="AC20" i="22"/>
  <c r="AE20" i="22"/>
  <c r="V21" i="22"/>
  <c r="V214" i="22" s="1"/>
  <c r="X21" i="22"/>
  <c r="Z21" i="22"/>
  <c r="AB21" i="22"/>
  <c r="AD21" i="22"/>
  <c r="W22" i="22"/>
  <c r="Y22" i="22"/>
  <c r="AA22" i="22"/>
  <c r="AC22" i="22"/>
  <c r="AE22" i="22"/>
  <c r="V23" i="22"/>
  <c r="X23" i="22"/>
  <c r="X214" i="22" s="1"/>
  <c r="Z23" i="22"/>
  <c r="AB23" i="22"/>
  <c r="AD23" i="22"/>
  <c r="W24" i="22"/>
  <c r="Y24" i="22"/>
  <c r="Y215" i="22" s="1"/>
  <c r="Y216" i="22" s="1"/>
  <c r="Y217" i="22" s="1"/>
  <c r="I49" i="27" s="1"/>
  <c r="I52" i="27" s="1"/>
  <c r="I56" i="27" s="1"/>
  <c r="AA24" i="22"/>
  <c r="AC24" i="22"/>
  <c r="AE24" i="22"/>
  <c r="V25" i="22"/>
  <c r="X25" i="22"/>
  <c r="Z25" i="22"/>
  <c r="AB25" i="22"/>
  <c r="AD25" i="22"/>
  <c r="AD214" i="22" s="1"/>
  <c r="W26" i="22"/>
  <c r="Y26" i="22"/>
  <c r="AA26" i="22"/>
  <c r="AC26" i="22"/>
  <c r="AE26" i="22"/>
  <c r="V27" i="22"/>
  <c r="X27" i="22"/>
  <c r="Z27" i="22"/>
  <c r="AB27" i="22"/>
  <c r="AD27" i="22"/>
  <c r="W28" i="22"/>
  <c r="Y28" i="22"/>
  <c r="AA28" i="22"/>
  <c r="AC28" i="22"/>
  <c r="AE28" i="22"/>
  <c r="V29" i="22"/>
  <c r="X29" i="22"/>
  <c r="Z29" i="22"/>
  <c r="AB29" i="22"/>
  <c r="AD29" i="22"/>
  <c r="W30" i="22"/>
  <c r="Y30" i="22"/>
  <c r="AA30" i="22"/>
  <c r="AC30" i="22"/>
  <c r="AE30" i="22"/>
  <c r="V31" i="22"/>
  <c r="X31" i="22"/>
  <c r="Z31" i="22"/>
  <c r="AB31" i="22"/>
  <c r="AD31" i="22"/>
  <c r="W32" i="22"/>
  <c r="Y32" i="22"/>
  <c r="AA32" i="22"/>
  <c r="AC32" i="22"/>
  <c r="AE32" i="22"/>
  <c r="V33" i="22"/>
  <c r="X33" i="22"/>
  <c r="Z33" i="22"/>
  <c r="AB33" i="22"/>
  <c r="AD33" i="22"/>
  <c r="W34" i="22"/>
  <c r="Y34" i="22"/>
  <c r="AA34" i="22"/>
  <c r="AC34" i="22"/>
  <c r="AE34" i="22"/>
  <c r="V36" i="22"/>
  <c r="X36" i="22"/>
  <c r="Z36" i="22"/>
  <c r="AB36" i="22"/>
  <c r="AD36" i="22"/>
  <c r="W37" i="22"/>
  <c r="Y37" i="22"/>
  <c r="AA37" i="22"/>
  <c r="AC37" i="22"/>
  <c r="AE37" i="22"/>
  <c r="V38" i="22"/>
  <c r="X38" i="22"/>
  <c r="Z38" i="22"/>
  <c r="AB38" i="22"/>
  <c r="AD38" i="22"/>
  <c r="W39" i="22"/>
  <c r="Y39" i="22"/>
  <c r="AA39" i="22"/>
  <c r="AC39" i="22"/>
  <c r="AC214" i="22" s="1"/>
  <c r="AE39" i="22"/>
  <c r="V40" i="22"/>
  <c r="X40" i="22"/>
  <c r="Z40" i="22"/>
  <c r="AB40" i="22"/>
  <c r="AD40" i="22"/>
  <c r="W41" i="22"/>
  <c r="Y41" i="22"/>
  <c r="AA41" i="22"/>
  <c r="AC41" i="22"/>
  <c r="AE41" i="22"/>
  <c r="V42" i="22"/>
  <c r="X42" i="22"/>
  <c r="Z42" i="22"/>
  <c r="AB42" i="22"/>
  <c r="AD42" i="22"/>
  <c r="W43" i="22"/>
  <c r="Y43" i="22"/>
  <c r="AA43" i="22"/>
  <c r="AA215" i="22" s="1"/>
  <c r="AA216" i="22" s="1"/>
  <c r="AA217" i="22" s="1"/>
  <c r="K49" i="27" s="1"/>
  <c r="K52" i="27" s="1"/>
  <c r="K56" i="27" s="1"/>
  <c r="AC43" i="22"/>
  <c r="AE43" i="22"/>
  <c r="W44" i="22"/>
  <c r="AA44" i="22"/>
  <c r="AE44" i="22"/>
  <c r="V45" i="22"/>
  <c r="Z45" i="22"/>
  <c r="AD45" i="22"/>
  <c r="B15" i="25"/>
  <c r="S211" i="22"/>
  <c r="S209" i="22"/>
  <c r="S207" i="22"/>
  <c r="S205" i="22"/>
  <c r="S203" i="22"/>
  <c r="U211" i="22"/>
  <c r="U209" i="22"/>
  <c r="U207" i="22"/>
  <c r="U205" i="22"/>
  <c r="U203" i="22"/>
  <c r="S212" i="22"/>
  <c r="C15" i="25"/>
  <c r="T212" i="22"/>
  <c r="T210" i="22"/>
  <c r="T208" i="22"/>
  <c r="T206" i="22"/>
  <c r="T204" i="22"/>
  <c r="T202" i="22"/>
  <c r="Y16" i="4"/>
  <c r="H24" i="27"/>
  <c r="H25" i="27" s="1"/>
  <c r="H37" i="27" s="1"/>
  <c r="C10" i="11"/>
  <c r="K24" i="27"/>
  <c r="K25" i="27" s="1"/>
  <c r="K37" i="27" s="1"/>
  <c r="AB215" i="22"/>
  <c r="AB216" i="22" s="1"/>
  <c r="AB217" i="22" s="1"/>
  <c r="L49" i="27" s="1"/>
  <c r="L52" i="27" s="1"/>
  <c r="L56" i="27" s="1"/>
  <c r="C144" i="13"/>
  <c r="D144" i="13" s="1"/>
  <c r="C145" i="13"/>
  <c r="D145" i="13"/>
  <c r="C143" i="13"/>
  <c r="D143" i="13" s="1"/>
  <c r="D149" i="13" s="1"/>
  <c r="D150" i="13" s="1"/>
  <c r="D151" i="13" s="1"/>
  <c r="K34" i="27" s="1"/>
  <c r="K36" i="27" s="1"/>
  <c r="C147" i="13"/>
  <c r="D147" i="13"/>
  <c r="C148" i="13"/>
  <c r="D148" i="13"/>
  <c r="C146" i="13"/>
  <c r="D146" i="13"/>
  <c r="Y214" i="22"/>
  <c r="I10" i="11"/>
  <c r="J24" i="27"/>
  <c r="J25" i="27" s="1"/>
  <c r="J37" i="27" s="1"/>
  <c r="P26" i="27"/>
  <c r="P27" i="27" s="1"/>
  <c r="P24" i="27"/>
  <c r="P25" i="27"/>
  <c r="P37" i="27" s="1"/>
  <c r="H10" i="11"/>
  <c r="I24" i="27"/>
  <c r="I25" i="27" s="1"/>
  <c r="I37" i="27" s="1"/>
  <c r="F11" i="32"/>
  <c r="G11" i="32"/>
  <c r="F17" i="32"/>
  <c r="G17" i="32" s="1"/>
  <c r="F21" i="32"/>
  <c r="G21" i="32" s="1"/>
  <c r="G9" i="11"/>
  <c r="G13" i="11" s="1"/>
  <c r="H43" i="27" s="1"/>
  <c r="H45" i="27" s="1"/>
  <c r="H26" i="27"/>
  <c r="H27" i="27" s="1"/>
  <c r="Q27" i="27"/>
  <c r="C9" i="11"/>
  <c r="C13" i="11"/>
  <c r="Q43" i="27" s="1"/>
  <c r="Q45" i="27" s="1"/>
  <c r="C116" i="13"/>
  <c r="D116" i="13" s="1"/>
  <c r="C112" i="13"/>
  <c r="D112" i="13" s="1"/>
  <c r="D115" i="13"/>
  <c r="C114" i="13"/>
  <c r="D114" i="13" s="1"/>
  <c r="C113" i="13"/>
  <c r="D113" i="13"/>
  <c r="C111" i="13"/>
  <c r="D111" i="13"/>
  <c r="D117" i="13" s="1"/>
  <c r="D118" i="13" s="1"/>
  <c r="D119" i="13" s="1"/>
  <c r="I34" i="27" s="1"/>
  <c r="I36" i="27" s="1"/>
  <c r="V22" i="37"/>
  <c r="I53" i="27"/>
  <c r="I55" i="27" s="1"/>
  <c r="I58" i="27" s="1"/>
  <c r="AB214" i="22"/>
  <c r="N10" i="11"/>
  <c r="O24" i="27"/>
  <c r="O25" i="27" s="1"/>
  <c r="O37" i="27" s="1"/>
  <c r="L24" i="27"/>
  <c r="L25" i="27" s="1"/>
  <c r="L37" i="27" s="1"/>
  <c r="K10" i="11"/>
  <c r="K21" i="27"/>
  <c r="K12" i="27"/>
  <c r="S169" i="13"/>
  <c r="J33" i="27"/>
  <c r="F21" i="9"/>
  <c r="O52" i="9"/>
  <c r="O138" i="9"/>
  <c r="D21" i="7"/>
  <c r="P16" i="27" s="1"/>
  <c r="Y10" i="37"/>
  <c r="X21" i="37"/>
  <c r="C128" i="13"/>
  <c r="D128" i="13"/>
  <c r="C99" i="13"/>
  <c r="D99" i="13" s="1"/>
  <c r="C95" i="13"/>
  <c r="D95" i="13" s="1"/>
  <c r="D101" i="13" s="1"/>
  <c r="D102" i="13" s="1"/>
  <c r="D103" i="13" s="1"/>
  <c r="H34" i="27" s="1"/>
  <c r="H36" i="27" s="1"/>
  <c r="R21" i="37"/>
  <c r="O89" i="9"/>
  <c r="O81" i="9"/>
  <c r="G107" i="9"/>
  <c r="O100" i="9"/>
  <c r="O105" i="9"/>
  <c r="D107" i="9"/>
  <c r="O97" i="9"/>
  <c r="G124" i="9"/>
  <c r="C192" i="9"/>
  <c r="O192" i="9" s="1"/>
  <c r="E194" i="9" s="1"/>
  <c r="J194" i="9" s="1"/>
  <c r="M40" i="27" s="1"/>
  <c r="M41" i="27" s="1"/>
  <c r="M46" i="27" s="1"/>
  <c r="E209" i="9"/>
  <c r="O202" i="9"/>
  <c r="AE16" i="48"/>
  <c r="L32" i="27" s="1"/>
  <c r="L33" i="27" s="1"/>
  <c r="P8" i="41"/>
  <c r="I15" i="41"/>
  <c r="AC215" i="22"/>
  <c r="I17" i="27"/>
  <c r="Z137" i="13"/>
  <c r="Z153" i="13"/>
  <c r="S185" i="13"/>
  <c r="C176" i="13" s="1"/>
  <c r="D176" i="13" s="1"/>
  <c r="S217" i="13"/>
  <c r="C208" i="13" s="1"/>
  <c r="D208" i="13" s="1"/>
  <c r="S38" i="13"/>
  <c r="O18" i="9"/>
  <c r="O14" i="9"/>
  <c r="O19" i="9"/>
  <c r="O15" i="9"/>
  <c r="C21" i="9"/>
  <c r="O21" i="9" s="1"/>
  <c r="E23" i="9" s="1"/>
  <c r="J23" i="9" s="1"/>
  <c r="P40" i="27" s="1"/>
  <c r="P41" i="27" s="1"/>
  <c r="P46" i="27" s="1"/>
  <c r="O11" i="9"/>
  <c r="F55" i="9"/>
  <c r="D55" i="9"/>
  <c r="O53" i="9"/>
  <c r="O49" i="9"/>
  <c r="C55" i="9"/>
  <c r="O45" i="9"/>
  <c r="J55" i="9"/>
  <c r="K141" i="9"/>
  <c r="N141" i="9"/>
  <c r="O139" i="9"/>
  <c r="O135" i="9"/>
  <c r="I141" i="9"/>
  <c r="O131" i="9"/>
  <c r="K158" i="9"/>
  <c r="H158" i="9"/>
  <c r="M158" i="9"/>
  <c r="O154" i="9"/>
  <c r="O150" i="9"/>
  <c r="I158" i="9"/>
  <c r="E226" i="9"/>
  <c r="O225" i="9"/>
  <c r="O221" i="9"/>
  <c r="O217" i="9"/>
  <c r="B16" i="10"/>
  <c r="P42" i="27"/>
  <c r="B14" i="10"/>
  <c r="O59" i="26"/>
  <c r="X15" i="41"/>
  <c r="AB13" i="37"/>
  <c r="AB22" i="37" s="1"/>
  <c r="K53" i="27" s="1"/>
  <c r="K55" i="27" s="1"/>
  <c r="K58" i="27" s="1"/>
  <c r="AA21" i="37"/>
  <c r="M8" i="41"/>
  <c r="C132" i="13"/>
  <c r="D132" i="13" s="1"/>
  <c r="C129" i="13"/>
  <c r="D129" i="13" s="1"/>
  <c r="C131" i="13"/>
  <c r="D131" i="13" s="1"/>
  <c r="S201" i="13"/>
  <c r="C191" i="13" s="1"/>
  <c r="D191" i="13" s="1"/>
  <c r="D197" i="13" s="1"/>
  <c r="D198" i="13" s="1"/>
  <c r="D199" i="13" s="1"/>
  <c r="N34" i="27" s="1"/>
  <c r="N36" i="27" s="1"/>
  <c r="Z217" i="13"/>
  <c r="S22" i="13"/>
  <c r="C12" i="13" s="1"/>
  <c r="D12" i="13" s="1"/>
  <c r="U16" i="46"/>
  <c r="I35" i="27"/>
  <c r="H21" i="9"/>
  <c r="D38" i="9"/>
  <c r="O48" i="9"/>
  <c r="F73" i="9"/>
  <c r="O134" i="9"/>
  <c r="D158" i="9"/>
  <c r="N158" i="9"/>
  <c r="D59" i="26"/>
  <c r="U21" i="37"/>
  <c r="D22" i="32"/>
  <c r="E22" i="32" s="1"/>
  <c r="F22" i="32" s="1"/>
  <c r="G22" i="32" s="1"/>
  <c r="L16" i="25"/>
  <c r="M50" i="27" s="1"/>
  <c r="O28" i="9"/>
  <c r="O104" i="9"/>
  <c r="O101" i="9"/>
  <c r="K124" i="9"/>
  <c r="F192" i="9"/>
  <c r="J192" i="9"/>
  <c r="C209" i="9"/>
  <c r="O199" i="9"/>
  <c r="AG15" i="41"/>
  <c r="AH8" i="41"/>
  <c r="AH16" i="41" s="1"/>
  <c r="M20" i="27" s="1"/>
  <c r="D8" i="41"/>
  <c r="D16" i="41" s="1"/>
  <c r="P20" i="27" s="1"/>
  <c r="C15" i="41"/>
  <c r="G9" i="41"/>
  <c r="G16" i="41"/>
  <c r="Q20" i="27" s="1"/>
  <c r="F15" i="41"/>
  <c r="O114" i="9"/>
  <c r="O185" i="9"/>
  <c r="O31" i="9"/>
  <c r="Z105" i="13"/>
  <c r="C98" i="13"/>
  <c r="D98" i="13" s="1"/>
  <c r="C100" i="13"/>
  <c r="D100" i="13" s="1"/>
  <c r="H14" i="27"/>
  <c r="H23" i="27" s="1"/>
  <c r="K14" i="27"/>
  <c r="K23" i="27" s="1"/>
  <c r="K17" i="27"/>
  <c r="X16" i="46"/>
  <c r="J35" i="27" s="1"/>
  <c r="M12" i="27"/>
  <c r="M14" i="27"/>
  <c r="M23" i="27" s="1"/>
  <c r="M21" i="27"/>
  <c r="L17" i="27"/>
  <c r="L38" i="9"/>
  <c r="F107" i="9"/>
  <c r="J107" i="9"/>
  <c r="L124" i="9"/>
  <c r="O191" i="9"/>
  <c r="O187" i="9"/>
  <c r="O183" i="9"/>
  <c r="H209" i="9"/>
  <c r="F209" i="9"/>
  <c r="AB16" i="48"/>
  <c r="K32" i="27"/>
  <c r="S54" i="13"/>
  <c r="B12" i="25"/>
  <c r="B16" i="25" s="1"/>
  <c r="P50" i="27" s="1"/>
  <c r="AN22" i="37"/>
  <c r="O53" i="27" s="1"/>
  <c r="O55" i="27" s="1"/>
  <c r="O58" i="27" s="1"/>
  <c r="AA15" i="41"/>
  <c r="AB8" i="41"/>
  <c r="AB16" i="41" s="1"/>
  <c r="K20" i="27" s="1"/>
  <c r="K22" i="27" s="1"/>
  <c r="I59" i="26"/>
  <c r="AE15" i="42"/>
  <c r="D14" i="45"/>
  <c r="P15" i="27"/>
  <c r="P17" i="27" s="1"/>
  <c r="S14" i="45"/>
  <c r="H15" i="27" s="1"/>
  <c r="H17" i="27" s="1"/>
  <c r="AN14" i="45"/>
  <c r="O15" i="27" s="1"/>
  <c r="O17" i="27" s="1"/>
  <c r="M38" i="9"/>
  <c r="L55" i="9"/>
  <c r="D90" i="9"/>
  <c r="N90" i="9"/>
  <c r="H141" i="9"/>
  <c r="F141" i="9"/>
  <c r="J175" i="9"/>
  <c r="L192" i="9"/>
  <c r="D226" i="9"/>
  <c r="N226" i="9"/>
  <c r="J15" i="42"/>
  <c r="R12" i="27" s="1"/>
  <c r="R14" i="27" s="1"/>
  <c r="R23" i="27" s="1"/>
  <c r="V15" i="42"/>
  <c r="I15" i="48"/>
  <c r="AG15" i="48"/>
  <c r="I21" i="37"/>
  <c r="R15" i="41"/>
  <c r="S8" i="41"/>
  <c r="S16" i="41" s="1"/>
  <c r="H20" i="27" s="1"/>
  <c r="H22" i="27" s="1"/>
  <c r="U204" i="22"/>
  <c r="U200" i="22"/>
  <c r="U196" i="22"/>
  <c r="U192" i="22"/>
  <c r="U185" i="22"/>
  <c r="U181" i="22"/>
  <c r="U177" i="22"/>
  <c r="U173" i="22"/>
  <c r="U167" i="22"/>
  <c r="U160" i="22"/>
  <c r="U156" i="22"/>
  <c r="U152" i="22"/>
  <c r="U148" i="22"/>
  <c r="U144" i="22"/>
  <c r="U140" i="22"/>
  <c r="U136" i="22"/>
  <c r="U132" i="22"/>
  <c r="U128" i="22"/>
  <c r="U124" i="22"/>
  <c r="U118" i="22"/>
  <c r="U113" i="22"/>
  <c r="U109" i="22"/>
  <c r="U104" i="22"/>
  <c r="U100" i="22"/>
  <c r="U96" i="22"/>
  <c r="U91" i="22"/>
  <c r="U87" i="22"/>
  <c r="U82" i="22"/>
  <c r="U78" i="22"/>
  <c r="U74" i="22"/>
  <c r="U70" i="22"/>
  <c r="U66" i="22"/>
  <c r="U62" i="22"/>
  <c r="U58" i="22"/>
  <c r="U54" i="22"/>
  <c r="U50" i="22"/>
  <c r="U45" i="22"/>
  <c r="U41" i="22"/>
  <c r="U37" i="22"/>
  <c r="U210" i="22"/>
  <c r="U201" i="22"/>
  <c r="U193" i="22"/>
  <c r="U182" i="22"/>
  <c r="U174" i="22"/>
  <c r="U161" i="22"/>
  <c r="U153" i="22"/>
  <c r="U145" i="22"/>
  <c r="U137" i="22"/>
  <c r="U129" i="22"/>
  <c r="U120" i="22"/>
  <c r="U110" i="22"/>
  <c r="U101" i="22"/>
  <c r="U92" i="22"/>
  <c r="U83" i="22"/>
  <c r="U75" i="22"/>
  <c r="U67" i="22"/>
  <c r="U59" i="22"/>
  <c r="U51" i="22"/>
  <c r="U42" i="22"/>
  <c r="U33" i="22"/>
  <c r="U29" i="22"/>
  <c r="U25" i="22"/>
  <c r="U21" i="22"/>
  <c r="U17" i="22"/>
  <c r="U202" i="22"/>
  <c r="U198" i="22"/>
  <c r="U195" i="22"/>
  <c r="U180" i="22"/>
  <c r="U175" i="22"/>
  <c r="U169" i="22"/>
  <c r="U158" i="22"/>
  <c r="U155" i="22"/>
  <c r="U143" i="22"/>
  <c r="U138" i="22"/>
  <c r="U133" i="22"/>
  <c r="U126" i="22"/>
  <c r="U123" i="22"/>
  <c r="U108" i="22"/>
  <c r="U102" i="22"/>
  <c r="U97" i="22"/>
  <c r="U89" i="22"/>
  <c r="U86" i="22"/>
  <c r="U73" i="22"/>
  <c r="U68" i="22"/>
  <c r="U63" i="22"/>
  <c r="U56" i="22"/>
  <c r="U53" i="22"/>
  <c r="U40" i="22"/>
  <c r="U34" i="22"/>
  <c r="U31" i="22"/>
  <c r="U28" i="22"/>
  <c r="U18" i="22"/>
  <c r="U206" i="22"/>
  <c r="U197" i="22"/>
  <c r="U189" i="22"/>
  <c r="U184" i="22"/>
  <c r="U172" i="22"/>
  <c r="U163" i="22"/>
  <c r="U157" i="22"/>
  <c r="U150" i="22"/>
  <c r="U147" i="22"/>
  <c r="U135" i="22"/>
  <c r="U130" i="22"/>
  <c r="U125" i="22"/>
  <c r="U116" i="22"/>
  <c r="U112" i="22"/>
  <c r="U99" i="22"/>
  <c r="U94" i="22"/>
  <c r="U88" i="22"/>
  <c r="U80" i="22"/>
  <c r="U77" i="22"/>
  <c r="U65" i="22"/>
  <c r="U60" i="22"/>
  <c r="U55" i="22"/>
  <c r="U47" i="22"/>
  <c r="U44" i="22"/>
  <c r="U30" i="22"/>
  <c r="U27" i="22"/>
  <c r="U24" i="22"/>
  <c r="D15" i="42"/>
  <c r="K33" i="27"/>
  <c r="E21" i="9"/>
  <c r="N21" i="9"/>
  <c r="I21" i="9"/>
  <c r="K55" i="9"/>
  <c r="G55" i="9"/>
  <c r="H90" i="9"/>
  <c r="M90" i="9"/>
  <c r="I90" i="9"/>
  <c r="M107" i="9"/>
  <c r="F124" i="9"/>
  <c r="C124" i="9"/>
  <c r="J124" i="9"/>
  <c r="E141" i="9"/>
  <c r="C141" i="9"/>
  <c r="O141" i="9" s="1"/>
  <c r="E143" i="9" s="1"/>
  <c r="J143" i="9" s="1"/>
  <c r="J40" i="27" s="1"/>
  <c r="J41" i="27" s="1"/>
  <c r="J46" i="27" s="1"/>
  <c r="E158" i="9"/>
  <c r="L175" i="9"/>
  <c r="G175" i="9"/>
  <c r="D175" i="9"/>
  <c r="K192" i="9"/>
  <c r="G192" i="9"/>
  <c r="K209" i="9"/>
  <c r="N209" i="9"/>
  <c r="I209" i="9"/>
  <c r="H226" i="9"/>
  <c r="M226" i="9"/>
  <c r="I226" i="9"/>
  <c r="G59" i="26"/>
  <c r="K59" i="26"/>
  <c r="X15" i="48"/>
  <c r="AJ15" i="48"/>
  <c r="Y22" i="37"/>
  <c r="J53" i="27"/>
  <c r="J55" i="27" s="1"/>
  <c r="J58" i="27" s="1"/>
  <c r="AE22" i="37"/>
  <c r="L53" i="27"/>
  <c r="L55" i="27" s="1"/>
  <c r="L58" i="27" s="1"/>
  <c r="AH22" i="37"/>
  <c r="M53" i="27"/>
  <c r="M55" i="27" s="1"/>
  <c r="M58" i="27" s="1"/>
  <c r="D22" i="37"/>
  <c r="P53" i="27"/>
  <c r="P55" i="27" s="1"/>
  <c r="P58" i="27" s="1"/>
  <c r="V8" i="41"/>
  <c r="V16" i="41"/>
  <c r="I20" i="27" s="1"/>
  <c r="U15" i="41"/>
  <c r="D8" i="48"/>
  <c r="D16" i="48"/>
  <c r="P32" i="27" s="1"/>
  <c r="P33" i="27" s="1"/>
  <c r="G21" i="9"/>
  <c r="C38" i="9"/>
  <c r="O38" i="9" s="1"/>
  <c r="E40" i="9" s="1"/>
  <c r="J40" i="9" s="1"/>
  <c r="Q40" i="27" s="1"/>
  <c r="Q41" i="27" s="1"/>
  <c r="Q46" i="27" s="1"/>
  <c r="I55" i="9"/>
  <c r="G90" i="9"/>
  <c r="C107" i="9"/>
  <c r="O107" i="9" s="1"/>
  <c r="E109" i="9" s="1"/>
  <c r="J109" i="9" s="1"/>
  <c r="H40" i="27" s="1"/>
  <c r="I124" i="9"/>
  <c r="G158" i="9"/>
  <c r="C175" i="9"/>
  <c r="I192" i="9"/>
  <c r="G226" i="9"/>
  <c r="O226" i="9" s="1"/>
  <c r="E228" i="9" s="1"/>
  <c r="J228" i="9" s="1"/>
  <c r="O40" i="27" s="1"/>
  <c r="O41" i="27" s="1"/>
  <c r="O46" i="27" s="1"/>
  <c r="G8" i="48"/>
  <c r="G16" i="48"/>
  <c r="Q32" i="27" s="1"/>
  <c r="Q33" i="27" s="1"/>
  <c r="J8" i="48"/>
  <c r="J16" i="48"/>
  <c r="R32" i="27" s="1"/>
  <c r="R33" i="27" s="1"/>
  <c r="M8" i="48"/>
  <c r="P8" i="48"/>
  <c r="AK8" i="48"/>
  <c r="AK16" i="48" s="1"/>
  <c r="N32" i="27" s="1"/>
  <c r="N33" i="27" s="1"/>
  <c r="AM15" i="48"/>
  <c r="K12" i="25"/>
  <c r="K16" i="25" s="1"/>
  <c r="L50" i="27" s="1"/>
  <c r="AK22" i="37"/>
  <c r="N53" i="27" s="1"/>
  <c r="N55" i="27" s="1"/>
  <c r="N58" i="27" s="1"/>
  <c r="I107" i="9"/>
  <c r="G141" i="9"/>
  <c r="C158" i="9"/>
  <c r="I175" i="9"/>
  <c r="G209" i="9"/>
  <c r="O209" i="9" s="1"/>
  <c r="E211" i="9" s="1"/>
  <c r="J211" i="9" s="1"/>
  <c r="N40" i="27" s="1"/>
  <c r="N41" i="27" s="1"/>
  <c r="N46" i="27" s="1"/>
  <c r="C226" i="9"/>
  <c r="H58" i="26"/>
  <c r="AH16" i="48"/>
  <c r="M32" i="27" s="1"/>
  <c r="M33" i="27" s="1"/>
  <c r="AN16" i="48"/>
  <c r="O32" i="27"/>
  <c r="O33" i="27" s="1"/>
  <c r="S22" i="37"/>
  <c r="H53" i="27"/>
  <c r="H55" i="27"/>
  <c r="H58" i="27" s="1"/>
  <c r="AM15" i="41"/>
  <c r="T207" i="22"/>
  <c r="T199" i="22"/>
  <c r="T195" i="22"/>
  <c r="T191" i="22"/>
  <c r="T184" i="22"/>
  <c r="T180" i="22"/>
  <c r="T176" i="22"/>
  <c r="T172" i="22"/>
  <c r="T165" i="22"/>
  <c r="T159" i="22"/>
  <c r="T155" i="22"/>
  <c r="T151" i="22"/>
  <c r="T147" i="22"/>
  <c r="T143" i="22"/>
  <c r="T139" i="22"/>
  <c r="T135" i="22"/>
  <c r="T131" i="22"/>
  <c r="T127" i="22"/>
  <c r="T123" i="22"/>
  <c r="T117" i="22"/>
  <c r="T112" i="22"/>
  <c r="T108" i="22"/>
  <c r="T103" i="22"/>
  <c r="T99" i="22"/>
  <c r="T95" i="22"/>
  <c r="T90" i="22"/>
  <c r="T86" i="22"/>
  <c r="T81" i="22"/>
  <c r="T77" i="22"/>
  <c r="T73" i="22"/>
  <c r="T69" i="22"/>
  <c r="T65" i="22"/>
  <c r="T61" i="22"/>
  <c r="T57" i="22"/>
  <c r="T53" i="22"/>
  <c r="T49" i="22"/>
  <c r="T44" i="22"/>
  <c r="T40" i="22"/>
  <c r="T36" i="22"/>
  <c r="I12" i="27"/>
  <c r="I14" i="27" s="1"/>
  <c r="I23" i="27" s="1"/>
  <c r="I21" i="27"/>
  <c r="C159" i="13"/>
  <c r="D159" i="13" s="1"/>
  <c r="D165" i="13" s="1"/>
  <c r="D166" i="13" s="1"/>
  <c r="D167" i="13" s="1"/>
  <c r="L34" i="27" s="1"/>
  <c r="L36" i="27" s="1"/>
  <c r="C164" i="13"/>
  <c r="D164" i="13" s="1"/>
  <c r="C161" i="13"/>
  <c r="D161" i="13"/>
  <c r="C162" i="13"/>
  <c r="D162" i="13" s="1"/>
  <c r="C163" i="13"/>
  <c r="D163" i="13" s="1"/>
  <c r="C160" i="13"/>
  <c r="D160" i="13" s="1"/>
  <c r="L12" i="27"/>
  <c r="L14" i="27" s="1"/>
  <c r="L23" i="27" s="1"/>
  <c r="L21" i="27"/>
  <c r="L22" i="27" s="1"/>
  <c r="C11" i="13"/>
  <c r="D11" i="13"/>
  <c r="D17" i="13" s="1"/>
  <c r="D18" i="13" s="1"/>
  <c r="D19" i="13" s="1"/>
  <c r="P34" i="27" s="1"/>
  <c r="P36" i="27" s="1"/>
  <c r="C16" i="13"/>
  <c r="D16" i="13" s="1"/>
  <c r="C15" i="13"/>
  <c r="D15" i="13" s="1"/>
  <c r="C13" i="13"/>
  <c r="D13" i="13" s="1"/>
  <c r="O55" i="9"/>
  <c r="E57" i="9" s="1"/>
  <c r="J57" i="9" s="1"/>
  <c r="R40" i="27" s="1"/>
  <c r="R41" i="27" s="1"/>
  <c r="R46" i="27" s="1"/>
  <c r="C30" i="13"/>
  <c r="D30" i="13" s="1"/>
  <c r="C31" i="13"/>
  <c r="D31" i="13" s="1"/>
  <c r="C29" i="13"/>
  <c r="D29" i="13" s="1"/>
  <c r="C28" i="13"/>
  <c r="D28" i="13" s="1"/>
  <c r="C32" i="13"/>
  <c r="D32" i="13" s="1"/>
  <c r="C27" i="13"/>
  <c r="D27" i="13" s="1"/>
  <c r="D33" i="13" s="1"/>
  <c r="D34" i="13" s="1"/>
  <c r="D35" i="13" s="1"/>
  <c r="Q34" i="27" s="1"/>
  <c r="Q36" i="27" s="1"/>
  <c r="R21" i="27"/>
  <c r="C210" i="13"/>
  <c r="D210" i="13" s="1"/>
  <c r="C212" i="13"/>
  <c r="D212" i="13" s="1"/>
  <c r="C209" i="13"/>
  <c r="D209" i="13" s="1"/>
  <c r="O158" i="9"/>
  <c r="E160" i="9" s="1"/>
  <c r="J160" i="9" s="1"/>
  <c r="K40" i="27" s="1"/>
  <c r="K41" i="27" s="1"/>
  <c r="K46" i="27" s="1"/>
  <c r="O175" i="9"/>
  <c r="E177" i="9" s="1"/>
  <c r="J177" i="9" s="1"/>
  <c r="L40" i="27" s="1"/>
  <c r="L41" i="27" s="1"/>
  <c r="L46" i="27" s="1"/>
  <c r="P21" i="27"/>
  <c r="P22" i="27" s="1"/>
  <c r="P12" i="27"/>
  <c r="C45" i="13"/>
  <c r="D45" i="13"/>
  <c r="C43" i="13"/>
  <c r="D43" i="13"/>
  <c r="D49" i="13" s="1"/>
  <c r="C48" i="13"/>
  <c r="D48" i="13" s="1"/>
  <c r="C47" i="13"/>
  <c r="D47" i="13" s="1"/>
  <c r="C44" i="13"/>
  <c r="D44" i="13" s="1"/>
  <c r="C46" i="13"/>
  <c r="D46" i="13" s="1"/>
  <c r="C193" i="13"/>
  <c r="D193" i="13" s="1"/>
  <c r="C179" i="13"/>
  <c r="D179" i="13"/>
  <c r="C175" i="13"/>
  <c r="D175" i="13"/>
  <c r="D181" i="13" s="1"/>
  <c r="D182" i="13" s="1"/>
  <c r="D183" i="13" s="1"/>
  <c r="M34" i="27" s="1"/>
  <c r="M36" i="27" s="1"/>
  <c r="C178" i="13"/>
  <c r="D178" i="13" s="1"/>
  <c r="C177" i="13"/>
  <c r="D177" i="13" s="1"/>
  <c r="C180" i="13"/>
  <c r="D180" i="13" s="1"/>
  <c r="C14" i="13"/>
  <c r="D14" i="13" s="1"/>
  <c r="R26" i="27"/>
  <c r="R27" i="27" s="1"/>
  <c r="D9" i="11"/>
  <c r="N26" i="27" l="1"/>
  <c r="N27" i="27" s="1"/>
  <c r="M9" i="11"/>
  <c r="H9" i="11"/>
  <c r="H13" i="11" s="1"/>
  <c r="I43" i="27" s="1"/>
  <c r="I45" i="27" s="1"/>
  <c r="I26" i="27"/>
  <c r="I27" i="27" s="1"/>
  <c r="D50" i="13"/>
  <c r="D51" i="13" s="1"/>
  <c r="R34" i="27" s="1"/>
  <c r="R36" i="27" s="1"/>
  <c r="B53" i="13"/>
  <c r="M22" i="27"/>
  <c r="D13" i="11"/>
  <c r="R43" i="27" s="1"/>
  <c r="R45" i="27" s="1"/>
  <c r="I22" i="27"/>
  <c r="AC216" i="22"/>
  <c r="AC217" i="22" s="1"/>
  <c r="M49" i="27" s="1"/>
  <c r="M52" i="27" s="1"/>
  <c r="M56" i="27" s="1"/>
  <c r="M26" i="27"/>
  <c r="M27" i="27" s="1"/>
  <c r="L9" i="11"/>
  <c r="Z215" i="22"/>
  <c r="Z216" i="22" s="1"/>
  <c r="Z217" i="22" s="1"/>
  <c r="J49" i="27" s="1"/>
  <c r="J52" i="27" s="1"/>
  <c r="J56" i="27" s="1"/>
  <c r="AD215" i="22"/>
  <c r="AD216" i="22" s="1"/>
  <c r="AD217" i="22" s="1"/>
  <c r="N49" i="27" s="1"/>
  <c r="N52" i="27" s="1"/>
  <c r="N56" i="27" s="1"/>
  <c r="C192" i="13"/>
  <c r="D192" i="13" s="1"/>
  <c r="V215" i="22"/>
  <c r="V216" i="22" s="1"/>
  <c r="V217" i="22" s="1"/>
  <c r="F49" i="27" s="1"/>
  <c r="C196" i="13"/>
  <c r="D196" i="13" s="1"/>
  <c r="C194" i="13"/>
  <c r="D194" i="13" s="1"/>
  <c r="X215" i="22"/>
  <c r="X216" i="22" s="1"/>
  <c r="X217" i="22" s="1"/>
  <c r="H49" i="27" s="1"/>
  <c r="H52" i="27" s="1"/>
  <c r="H56" i="27" s="1"/>
  <c r="R24" i="27"/>
  <c r="R25" i="27" s="1"/>
  <c r="R37" i="27" s="1"/>
  <c r="D10" i="11"/>
  <c r="M10" i="11"/>
  <c r="N24" i="27"/>
  <c r="N25" i="27" s="1"/>
  <c r="N37" i="27" s="1"/>
  <c r="C97" i="13"/>
  <c r="D97" i="13" s="1"/>
  <c r="C96" i="13"/>
  <c r="D96" i="13" s="1"/>
  <c r="O12" i="27"/>
  <c r="O14" i="27" s="1"/>
  <c r="O23" i="27" s="1"/>
  <c r="O21" i="27"/>
  <c r="O22" i="27" s="1"/>
  <c r="C16" i="25"/>
  <c r="Q50" i="27" s="1"/>
  <c r="C211" i="13"/>
  <c r="D211" i="13" s="1"/>
  <c r="C207" i="13"/>
  <c r="D207" i="13" s="1"/>
  <c r="D213" i="13" s="1"/>
  <c r="D214" i="13" s="1"/>
  <c r="D215" i="13" s="1"/>
  <c r="O34" i="27" s="1"/>
  <c r="O36" i="27" s="1"/>
  <c r="Z214" i="22"/>
  <c r="J12" i="27"/>
  <c r="J14" i="27" s="1"/>
  <c r="J23" i="27" s="1"/>
  <c r="J21" i="27"/>
  <c r="AE215" i="22"/>
  <c r="AE216" i="22" s="1"/>
  <c r="AE217" i="22" s="1"/>
  <c r="O49" i="27" s="1"/>
  <c r="O52" i="27" s="1"/>
  <c r="O56" i="27" s="1"/>
  <c r="D19" i="32"/>
  <c r="E19" i="32" s="1"/>
  <c r="F19" i="32" s="1"/>
  <c r="G19" i="32" s="1"/>
  <c r="B162" i="5"/>
  <c r="L26" i="27"/>
  <c r="L27" i="27" s="1"/>
  <c r="K9" i="11"/>
  <c r="K13" i="11" s="1"/>
  <c r="L43" i="27" s="1"/>
  <c r="L45" i="27" s="1"/>
  <c r="I9" i="11"/>
  <c r="I13" i="11" s="1"/>
  <c r="J43" i="27" s="1"/>
  <c r="J45" i="27" s="1"/>
  <c r="J26" i="27"/>
  <c r="J27" i="27" s="1"/>
  <c r="Q21" i="27"/>
  <c r="Q22" i="27" s="1"/>
  <c r="Q12" i="27"/>
  <c r="Q14" i="27" s="1"/>
  <c r="Q23" i="27" s="1"/>
  <c r="N21" i="27"/>
  <c r="N22" i="27" s="1"/>
  <c r="N12" i="27"/>
  <c r="N14" i="27" s="1"/>
  <c r="N23" i="27" s="1"/>
  <c r="L10" i="11"/>
  <c r="M24" i="27"/>
  <c r="M25" i="27" s="1"/>
  <c r="M37" i="27" s="1"/>
  <c r="Q55" i="27"/>
  <c r="Q58" i="27" s="1"/>
  <c r="C195" i="13"/>
  <c r="D195" i="13" s="1"/>
  <c r="AE214" i="22"/>
  <c r="N9" i="11"/>
  <c r="N13" i="11" s="1"/>
  <c r="O43" i="27" s="1"/>
  <c r="O45" i="27" s="1"/>
  <c r="B145" i="5"/>
  <c r="H41" i="27"/>
  <c r="H46" i="27" s="1"/>
  <c r="P13" i="27"/>
  <c r="P14" i="27" s="1"/>
  <c r="P23" i="27" s="1"/>
  <c r="C11" i="36"/>
  <c r="D11" i="36" s="1"/>
  <c r="R54" i="27" s="1"/>
  <c r="R55" i="27" s="1"/>
  <c r="R58" i="27" s="1"/>
  <c r="N73" i="9"/>
  <c r="O153" i="9"/>
  <c r="V8" i="48"/>
  <c r="V16" i="48" s="1"/>
  <c r="I32" i="27" s="1"/>
  <c r="I33" i="27" s="1"/>
  <c r="U141" i="22"/>
  <c r="U98" i="22"/>
  <c r="U84" i="22"/>
  <c r="U199" i="22"/>
  <c r="U191" i="22"/>
  <c r="U114" i="22"/>
  <c r="U76" i="22"/>
  <c r="U72" i="22"/>
  <c r="U69" i="22"/>
  <c r="U61" i="22"/>
  <c r="U57" i="22"/>
  <c r="U49" i="22"/>
  <c r="U32" i="22"/>
  <c r="U22" i="22"/>
  <c r="U19" i="22"/>
  <c r="U183" i="22"/>
  <c r="U179" i="22"/>
  <c r="U176" i="22"/>
  <c r="U165" i="22"/>
  <c r="U159" i="22"/>
  <c r="U151" i="22"/>
  <c r="U79" i="22"/>
  <c r="U43" i="22"/>
  <c r="U39" i="22"/>
  <c r="U36" i="22"/>
  <c r="U171" i="22"/>
  <c r="U154" i="22"/>
  <c r="U71" i="22"/>
  <c r="U187" i="22"/>
  <c r="U146" i="22"/>
  <c r="U142" i="22"/>
  <c r="U139" i="22"/>
  <c r="U131" i="22"/>
  <c r="U127" i="22"/>
  <c r="U117" i="22"/>
  <c r="U46" i="22"/>
  <c r="I73" i="9"/>
  <c r="J16" i="41"/>
  <c r="R20" i="27" s="1"/>
  <c r="R22" i="27" s="1"/>
  <c r="D12" i="25"/>
  <c r="D16" i="25" s="1"/>
  <c r="R50" i="27" s="1"/>
  <c r="O46" i="9"/>
  <c r="K73" i="9"/>
  <c r="D124" i="9"/>
  <c r="O124" i="9" s="1"/>
  <c r="E126" i="9" s="1"/>
  <c r="J126" i="9" s="1"/>
  <c r="I40" i="27" s="1"/>
  <c r="I41" i="27" s="1"/>
  <c r="I46" i="27" s="1"/>
  <c r="Y16" i="41"/>
  <c r="J20" i="27" s="1"/>
  <c r="U208" i="22"/>
  <c r="Z73" i="13"/>
  <c r="M73" i="9"/>
  <c r="S11" i="48"/>
  <c r="S16" i="48" s="1"/>
  <c r="H32" i="27" s="1"/>
  <c r="H33" i="27" s="1"/>
  <c r="S89" i="13"/>
  <c r="P15" i="42"/>
  <c r="U122" i="22"/>
  <c r="U134" i="22"/>
  <c r="O86" i="9"/>
  <c r="M21" i="7"/>
  <c r="F16" i="27" s="1"/>
  <c r="E12" i="25"/>
  <c r="E16" i="25" s="1"/>
  <c r="F50" i="27" s="1"/>
  <c r="L15" i="41"/>
  <c r="T82" i="22"/>
  <c r="T87" i="22"/>
  <c r="T91" i="22"/>
  <c r="T96" i="22"/>
  <c r="T100" i="22"/>
  <c r="T104" i="22"/>
  <c r="T150" i="22"/>
  <c r="T154" i="22"/>
  <c r="T158" i="22"/>
  <c r="T163" i="22"/>
  <c r="T171" i="22"/>
  <c r="T175" i="22"/>
  <c r="S179" i="22"/>
  <c r="S183" i="22"/>
  <c r="T193" i="22"/>
  <c r="T197" i="22"/>
  <c r="T201" i="22"/>
  <c r="T209" i="22"/>
  <c r="T109" i="22"/>
  <c r="T113" i="22"/>
  <c r="S159" i="22"/>
  <c r="S165" i="22"/>
  <c r="S215" i="22" s="1"/>
  <c r="S176" i="22"/>
  <c r="T179" i="22"/>
  <c r="T183" i="22"/>
  <c r="S189" i="22"/>
  <c r="S194" i="22"/>
  <c r="S198" i="22"/>
  <c r="S202" i="22"/>
  <c r="AJ15" i="41"/>
  <c r="T118" i="22"/>
  <c r="T124" i="22"/>
  <c r="T128" i="22"/>
  <c r="T132" i="22"/>
  <c r="T136" i="22"/>
  <c r="T140" i="22"/>
  <c r="T189" i="22"/>
  <c r="T194" i="22"/>
  <c r="T198" i="22"/>
  <c r="T203" i="22"/>
  <c r="T211" i="22"/>
  <c r="T120" i="22"/>
  <c r="T125" i="22"/>
  <c r="T129" i="22"/>
  <c r="T133" i="22"/>
  <c r="T137" i="22"/>
  <c r="T141" i="22"/>
  <c r="T152" i="22"/>
  <c r="T156" i="22"/>
  <c r="T160" i="22"/>
  <c r="T167" i="22"/>
  <c r="T173" i="22"/>
  <c r="T177" i="22"/>
  <c r="P14" i="45"/>
  <c r="G15" i="27" s="1"/>
  <c r="G30" i="27"/>
  <c r="AD19" i="18"/>
  <c r="D15" i="32" s="1"/>
  <c r="E15" i="32" s="1"/>
  <c r="F15" i="32" s="1"/>
  <c r="G15" i="32" s="1"/>
  <c r="O85" i="9"/>
  <c r="E90" i="9"/>
  <c r="L90" i="9"/>
  <c r="C90" i="9"/>
  <c r="C82" i="13"/>
  <c r="D82" i="13" s="1"/>
  <c r="C80" i="13"/>
  <c r="D80" i="13" s="1"/>
  <c r="C81" i="13"/>
  <c r="D81" i="13" s="1"/>
  <c r="C79" i="13"/>
  <c r="D79" i="13" s="1"/>
  <c r="C84" i="13"/>
  <c r="D84" i="13" s="1"/>
  <c r="C83" i="13"/>
  <c r="D83" i="13" s="1"/>
  <c r="O82" i="9"/>
  <c r="Z89" i="13"/>
  <c r="G24" i="27"/>
  <c r="G25" i="27" s="1"/>
  <c r="F10" i="11"/>
  <c r="P21" i="7"/>
  <c r="G16" i="27" s="1"/>
  <c r="O21" i="37"/>
  <c r="P22" i="37"/>
  <c r="G53" i="27" s="1"/>
  <c r="G55" i="27" s="1"/>
  <c r="G58" i="27" s="1"/>
  <c r="M22" i="37"/>
  <c r="F53" i="27" s="1"/>
  <c r="F55" i="27" s="1"/>
  <c r="G12" i="27"/>
  <c r="G14" i="27" s="1"/>
  <c r="G21" i="27"/>
  <c r="P16" i="48"/>
  <c r="G32" i="27" s="1"/>
  <c r="G33" i="27" s="1"/>
  <c r="P16" i="41"/>
  <c r="G20" i="27" s="1"/>
  <c r="O15" i="48"/>
  <c r="O15" i="41"/>
  <c r="L22" i="47"/>
  <c r="F31" i="27" s="1"/>
  <c r="O69" i="9"/>
  <c r="L73" i="9"/>
  <c r="O66" i="9"/>
  <c r="D73" i="9"/>
  <c r="M15" i="42"/>
  <c r="F21" i="27" s="1"/>
  <c r="M14" i="45"/>
  <c r="F15" i="27" s="1"/>
  <c r="F17" i="27" s="1"/>
  <c r="M16" i="40"/>
  <c r="F11" i="27" s="1"/>
  <c r="L15" i="48"/>
  <c r="O70" i="9"/>
  <c r="O72" i="9"/>
  <c r="O67" i="9"/>
  <c r="F13" i="27"/>
  <c r="M14" i="48"/>
  <c r="M16" i="48" s="1"/>
  <c r="F32" i="27" s="1"/>
  <c r="M16" i="41"/>
  <c r="F20" i="27" s="1"/>
  <c r="M16" i="4"/>
  <c r="E10" i="11" s="1"/>
  <c r="X19" i="18"/>
  <c r="B76" i="5"/>
  <c r="B77" i="5" s="1"/>
  <c r="J73" i="9"/>
  <c r="E73" i="9"/>
  <c r="S73" i="13"/>
  <c r="C66" i="13" s="1"/>
  <c r="D66" i="13" s="1"/>
  <c r="O71" i="9"/>
  <c r="H73" i="9"/>
  <c r="G73" i="9"/>
  <c r="O65" i="9"/>
  <c r="O64" i="9"/>
  <c r="O63" i="9"/>
  <c r="C73" i="9"/>
  <c r="J9" i="11" l="1"/>
  <c r="J13" i="11" s="1"/>
  <c r="K43" i="27" s="1"/>
  <c r="K45" i="27" s="1"/>
  <c r="K26" i="27"/>
  <c r="K27" i="27" s="1"/>
  <c r="S214" i="22"/>
  <c r="S216" i="22" s="1"/>
  <c r="S217" i="22" s="1"/>
  <c r="P49" i="27" s="1"/>
  <c r="P52" i="27" s="1"/>
  <c r="P56" i="27" s="1"/>
  <c r="L13" i="11"/>
  <c r="M43" i="27" s="1"/>
  <c r="M45" i="27" s="1"/>
  <c r="O90" i="9"/>
  <c r="E92" i="9" s="1"/>
  <c r="J92" i="9" s="1"/>
  <c r="G40" i="27" s="1"/>
  <c r="G41" i="27" s="1"/>
  <c r="J22" i="27"/>
  <c r="F12" i="27"/>
  <c r="F14" i="27" s="1"/>
  <c r="F23" i="27" s="1"/>
  <c r="F52" i="27"/>
  <c r="F56" i="27" s="1"/>
  <c r="U215" i="22"/>
  <c r="U214" i="22"/>
  <c r="F58" i="27"/>
  <c r="T214" i="22"/>
  <c r="T215" i="22"/>
  <c r="M13" i="11"/>
  <c r="N43" i="27" s="1"/>
  <c r="N45" i="27" s="1"/>
  <c r="G17" i="27"/>
  <c r="G26" i="27"/>
  <c r="G27" i="27" s="1"/>
  <c r="F9" i="11"/>
  <c r="F13" i="11" s="1"/>
  <c r="G43" i="27" s="1"/>
  <c r="G45" i="27" s="1"/>
  <c r="D85" i="13"/>
  <c r="D86" i="13" s="1"/>
  <c r="D87" i="13" s="1"/>
  <c r="G34" i="27" s="1"/>
  <c r="G36" i="27" s="1"/>
  <c r="G22" i="27"/>
  <c r="G23" i="27" s="1"/>
  <c r="F22" i="27"/>
  <c r="F33" i="27"/>
  <c r="O73" i="9"/>
  <c r="E75" i="9" s="1"/>
  <c r="J75" i="9" s="1"/>
  <c r="F40" i="27" s="1"/>
  <c r="F41" i="27" s="1"/>
  <c r="F24" i="27"/>
  <c r="F25" i="27" s="1"/>
  <c r="D14" i="32"/>
  <c r="E14" i="32" s="1"/>
  <c r="F14" i="32" s="1"/>
  <c r="G14" i="32" s="1"/>
  <c r="E9" i="11" s="1"/>
  <c r="E13" i="11" s="1"/>
  <c r="F43" i="27" s="1"/>
  <c r="F45" i="27" s="1"/>
  <c r="C65" i="13"/>
  <c r="D65" i="13" s="1"/>
  <c r="C67" i="13"/>
  <c r="D67" i="13" s="1"/>
  <c r="C68" i="13"/>
  <c r="D68" i="13" s="1"/>
  <c r="C63" i="13"/>
  <c r="D63" i="13" s="1"/>
  <c r="C64" i="13"/>
  <c r="D64" i="13" s="1"/>
  <c r="T216" i="22" l="1"/>
  <c r="T217" i="22" s="1"/>
  <c r="Q49" i="27" s="1"/>
  <c r="Q52" i="27" s="1"/>
  <c r="Q56" i="27" s="1"/>
  <c r="G46" i="27"/>
  <c r="U216" i="22"/>
  <c r="U217" i="22" s="1"/>
  <c r="R49" i="27" s="1"/>
  <c r="R52" i="27" s="1"/>
  <c r="R56" i="27" s="1"/>
  <c r="G37" i="27"/>
  <c r="F46" i="27"/>
  <c r="F26" i="27"/>
  <c r="F27" i="27" s="1"/>
  <c r="D69" i="13"/>
  <c r="D70" i="13" s="1"/>
  <c r="D71" i="13" s="1"/>
  <c r="F34" i="27" s="1"/>
  <c r="F36" i="27" s="1"/>
  <c r="F37" i="27" l="1"/>
</calcChain>
</file>

<file path=xl/sharedStrings.xml><?xml version="1.0" encoding="utf-8"?>
<sst xmlns="http://schemas.openxmlformats.org/spreadsheetml/2006/main" count="2911" uniqueCount="632">
  <si>
    <t>Vripfilt</t>
  </si>
  <si>
    <r>
      <t>V</t>
    </r>
    <r>
      <rPr>
        <b/>
        <vertAlign val="subscript"/>
        <sz val="18"/>
        <rFont val="Arial"/>
        <family val="2"/>
      </rPr>
      <t>ripfilt</t>
    </r>
  </si>
  <si>
    <t>Proportion of channel (P)</t>
  </si>
  <si>
    <t>W x P</t>
  </si>
  <si>
    <t>sum of P</t>
  </si>
  <si>
    <r>
      <t>V</t>
    </r>
    <r>
      <rPr>
        <b/>
        <vertAlign val="subscript"/>
        <sz val="11"/>
        <rFont val="Arial"/>
        <family val="2"/>
      </rPr>
      <t>ripfilt</t>
    </r>
    <r>
      <rPr>
        <b/>
        <sz val="11"/>
        <rFont val="Arial"/>
        <family val="2"/>
      </rPr>
      <t xml:space="preserve"> = sum(W x P)</t>
    </r>
  </si>
  <si>
    <t>Aquatic Habitat Abundance</t>
  </si>
  <si>
    <t>Aquatic Habitat Diversity</t>
  </si>
  <si>
    <t>Hydrologic Heterogeneity</t>
  </si>
  <si>
    <t xml:space="preserve">Channel Shade               </t>
  </si>
  <si>
    <t>Riparian Vegetation Integrity (sum of both banks)</t>
  </si>
  <si>
    <t>Mean of Auckland SoE reference sites</t>
  </si>
  <si>
    <t>Ecnomina (Ecnomidae)</t>
  </si>
  <si>
    <t>Zelandoptila (Ecnomidae)</t>
  </si>
  <si>
    <t>Hydrometra</t>
  </si>
  <si>
    <t>Mesovelia</t>
  </si>
  <si>
    <t>other</t>
  </si>
  <si>
    <t>Hyphydrus</t>
  </si>
  <si>
    <t>Adversaeshna</t>
  </si>
  <si>
    <t>Anisoptera (indet.)</t>
  </si>
  <si>
    <t>Diptera (indet.)</t>
  </si>
  <si>
    <t>Dixid pupae (indet.)</t>
  </si>
  <si>
    <t>Mecoptera</t>
  </si>
  <si>
    <t>Blephaceridae</t>
  </si>
  <si>
    <t>Orthocladiinae (excl. Corynoneura)</t>
  </si>
  <si>
    <t>Amarinus</t>
  </si>
  <si>
    <t>Isopoda (excl. Paranthura)</t>
  </si>
  <si>
    <t>Phreatogammarus</t>
  </si>
  <si>
    <t>Talitridae</t>
  </si>
  <si>
    <t>Echyridella</t>
  </si>
  <si>
    <t>Tanypodinae</t>
  </si>
  <si>
    <t>Leptophlebiidae</t>
  </si>
  <si>
    <t>Ameletopsidae</t>
  </si>
  <si>
    <t>Coloburiscidae</t>
  </si>
  <si>
    <t>Ephemeridae</t>
  </si>
  <si>
    <t>Siphlaenigmatidae</t>
  </si>
  <si>
    <t>Oniscigastridae</t>
  </si>
  <si>
    <t>Rallidentidae</t>
  </si>
  <si>
    <t>Nesameletidae</t>
  </si>
  <si>
    <t>Hydropsychidae</t>
  </si>
  <si>
    <t>Hydroptilidae</t>
  </si>
  <si>
    <t>Hydrobiosidae</t>
  </si>
  <si>
    <t>Polycentropodidae</t>
  </si>
  <si>
    <t>Philopotamidae</t>
  </si>
  <si>
    <t>Helicopsychidae</t>
  </si>
  <si>
    <t>Leptoceridae</t>
  </si>
  <si>
    <t>Kokiriidae</t>
  </si>
  <si>
    <t>Philorheithridae</t>
  </si>
  <si>
    <t>Calocidae</t>
  </si>
  <si>
    <t>Helicophidae</t>
  </si>
  <si>
    <t>Conoesucidae</t>
  </si>
  <si>
    <t>Eustheniidae</t>
  </si>
  <si>
    <t>Austroperlidae</t>
  </si>
  <si>
    <t>Gripopterygidae</t>
  </si>
  <si>
    <t>Notonemouridae</t>
  </si>
  <si>
    <t>Corixidae</t>
  </si>
  <si>
    <t>Notonectidae</t>
  </si>
  <si>
    <t>Hydrometridae</t>
  </si>
  <si>
    <t>Veliidae</t>
  </si>
  <si>
    <t>Mesoveliidae</t>
  </si>
  <si>
    <t>Odonata: Anisoptera</t>
  </si>
  <si>
    <t>Odonata: Zygoptera</t>
  </si>
  <si>
    <t>Simuliidae</t>
  </si>
  <si>
    <t>Tanyderidae</t>
  </si>
  <si>
    <t>Decapoda</t>
  </si>
  <si>
    <t>Mysida</t>
  </si>
  <si>
    <t>Mollusca: Bivalvia</t>
  </si>
  <si>
    <t>Gastropoda</t>
  </si>
  <si>
    <t>Hydrophilidae: other</t>
  </si>
  <si>
    <t>Hexatomini (excl. Paralimnophila)</t>
  </si>
  <si>
    <t>Eriopterini (excl. Molophilus)</t>
  </si>
  <si>
    <t>EPT richness</t>
  </si>
  <si>
    <r>
      <t>Instructions:</t>
    </r>
    <r>
      <rPr>
        <sz val="14"/>
        <rFont val="Arial"/>
        <family val="2"/>
      </rPr>
      <t xml:space="preserve"> No data entry is required. The number of EPT taxa will be automatically calculated from the data entered into V</t>
    </r>
    <r>
      <rPr>
        <vertAlign val="subscript"/>
        <sz val="14"/>
        <rFont val="Arial"/>
        <family val="2"/>
      </rPr>
      <t>mci</t>
    </r>
    <r>
      <rPr>
        <sz val="14"/>
        <rFont val="Arial"/>
        <family val="2"/>
      </rPr>
      <t>. Scores are adjusted relative to mean reference EPT numbers from Auckland State of Environment reference sites.</t>
    </r>
    <r>
      <rPr>
        <sz val="14"/>
        <color indexed="10"/>
        <rFont val="Arial"/>
        <family val="2"/>
      </rPr>
      <t xml:space="preserve"> </t>
    </r>
    <r>
      <rPr>
        <sz val="14"/>
        <rFont val="Arial"/>
        <family val="2"/>
      </rPr>
      <t>V</t>
    </r>
    <r>
      <rPr>
        <vertAlign val="subscript"/>
        <sz val="14"/>
        <rFont val="Arial"/>
        <family val="2"/>
      </rPr>
      <t>ept</t>
    </r>
    <r>
      <rPr>
        <sz val="14"/>
        <rFont val="Arial"/>
        <family val="2"/>
      </rPr>
      <t xml:space="preserve"> scores are automatically transferred to the Function Scoring worksheet. Site names/numbers will be automatically transferred from the Function Scoring worksheet. </t>
    </r>
  </si>
  <si>
    <t>soft-bottomed</t>
  </si>
  <si>
    <t>hard-bottomed</t>
  </si>
  <si>
    <t>Paradixa + Dixid pupae</t>
  </si>
  <si>
    <t>Orthocladiinae (incl. Corynoneura)</t>
  </si>
  <si>
    <t>Presence/absence macroinvertebrate data (from Vmci)</t>
  </si>
  <si>
    <t>% occurrence in Auckland reference sites (soft-bottomed)</t>
  </si>
  <si>
    <t>% occurrence in Auckland reference sites (hard bottomed)</t>
  </si>
  <si>
    <r>
      <t>V</t>
    </r>
    <r>
      <rPr>
        <b/>
        <vertAlign val="subscript"/>
        <sz val="18"/>
        <rFont val="Arial"/>
        <family val="2"/>
      </rPr>
      <t>ripcond</t>
    </r>
  </si>
  <si>
    <t>Mature indigenous vegetation with diverse canopy and under-storey</t>
  </si>
  <si>
    <t>Regenerating indigenous vegetation in late stage of succession.</t>
  </si>
  <si>
    <t xml:space="preserve">Natural, diverse wetland vegetation on banks. </t>
  </si>
  <si>
    <t>Regenerating bush, low diversity. (e.g., manuka scrub), or high exotic shrubs . Stock excluded.</t>
  </si>
  <si>
    <t>Regenerating bush (e.g., manuka scrub) with stock access, or early stage restoration planting, or low exotic shrubs  (&lt;2 m high) or immature plantation forest.</t>
  </si>
  <si>
    <t>Grazed wetland vegetation on banks.</t>
  </si>
  <si>
    <t>Disturbed bare soils or artificial surfaces.</t>
  </si>
  <si>
    <r>
      <t>V</t>
    </r>
    <r>
      <rPr>
        <b/>
        <vertAlign val="subscript"/>
        <sz val="11"/>
        <rFont val="Arial"/>
        <family val="2"/>
      </rPr>
      <t>ripcond</t>
    </r>
    <r>
      <rPr>
        <b/>
        <sz val="11"/>
        <rFont val="Arial"/>
        <family val="2"/>
      </rPr>
      <t xml:space="preserve"> = sum(W x P)</t>
    </r>
  </si>
  <si>
    <t>Mainly long grass (not grazed or mown)</t>
  </si>
  <si>
    <t>Mainly short grass (grazed or mown)</t>
  </si>
  <si>
    <t>Vbank</t>
  </si>
  <si>
    <t>Vchanshape</t>
  </si>
  <si>
    <t>Taxa</t>
  </si>
  <si>
    <t>Sensitivity grade</t>
  </si>
  <si>
    <t>Soft-bottom</t>
  </si>
  <si>
    <t>Hard-bottom</t>
  </si>
  <si>
    <r>
      <t>Instructions:</t>
    </r>
    <r>
      <rPr>
        <sz val="14"/>
        <rFont val="Arial"/>
        <family val="2"/>
      </rPr>
      <t xml:space="preserve"> For each site enter data for the relevant variable from field sheet in the </t>
    </r>
    <r>
      <rPr>
        <sz val="18"/>
        <color indexed="40"/>
        <rFont val="Arial"/>
        <family val="2"/>
      </rPr>
      <t>blue (reference site)</t>
    </r>
    <r>
      <rPr>
        <sz val="14"/>
        <rFont val="Arial"/>
        <family val="2"/>
      </rPr>
      <t xml:space="preserve"> or</t>
    </r>
    <r>
      <rPr>
        <sz val="18"/>
        <rFont val="Arial"/>
        <family val="2"/>
      </rPr>
      <t xml:space="preserve"> </t>
    </r>
    <r>
      <rPr>
        <sz val="18"/>
        <color indexed="47"/>
        <rFont val="Arial"/>
        <family val="2"/>
      </rPr>
      <t xml:space="preserve">tan (test site) </t>
    </r>
    <r>
      <rPr>
        <sz val="14"/>
        <rFont val="Arial"/>
        <family val="2"/>
      </rPr>
      <t>cells. Site names/numbers will be automatically transferred from the Function Scoring worksheet. Scores will be automatically calculated and transferred to the Function Scoring worksheet.</t>
    </r>
  </si>
  <si>
    <r>
      <t>Instructions:</t>
    </r>
    <r>
      <rPr>
        <sz val="14"/>
        <rFont val="Arial"/>
        <family val="2"/>
      </rPr>
      <t xml:space="preserve"> For each site enter data for the relevant variable from the field sheet into the </t>
    </r>
    <r>
      <rPr>
        <sz val="18"/>
        <color indexed="40"/>
        <rFont val="Arial"/>
        <family val="2"/>
      </rPr>
      <t xml:space="preserve">blue (reference site) </t>
    </r>
    <r>
      <rPr>
        <sz val="14"/>
        <rFont val="Arial"/>
        <family val="2"/>
      </rPr>
      <t>or</t>
    </r>
    <r>
      <rPr>
        <sz val="14"/>
        <color indexed="47"/>
        <rFont val="Arial"/>
        <family val="2"/>
      </rPr>
      <t xml:space="preserve"> </t>
    </r>
    <r>
      <rPr>
        <sz val="18"/>
        <color indexed="47"/>
        <rFont val="Arial"/>
        <family val="2"/>
      </rPr>
      <t>tan (test site)</t>
    </r>
    <r>
      <rPr>
        <sz val="14"/>
        <rFont val="Arial"/>
        <family val="2"/>
      </rPr>
      <t xml:space="preserve"> cells. Site names/numbers will be automatically transferred from the Function Scoring worksheet. Scores will be automatically calculated and transferred to the Function Scoring worksheet.</t>
    </r>
  </si>
  <si>
    <r>
      <t>Instructions:</t>
    </r>
    <r>
      <rPr>
        <sz val="14"/>
        <rFont val="Arial"/>
        <family val="2"/>
      </rPr>
      <t xml:space="preserve"> For each site enter data for the relevant variable from field sheet in the </t>
    </r>
    <r>
      <rPr>
        <sz val="18"/>
        <color indexed="40"/>
        <rFont val="Arial"/>
        <family val="2"/>
      </rPr>
      <t>blue (reference site)</t>
    </r>
    <r>
      <rPr>
        <sz val="14"/>
        <rFont val="Arial"/>
        <family val="2"/>
      </rPr>
      <t xml:space="preserve"> or</t>
    </r>
    <r>
      <rPr>
        <sz val="18"/>
        <color indexed="47"/>
        <rFont val="Arial"/>
        <family val="2"/>
      </rPr>
      <t xml:space="preserve"> tan (test site)</t>
    </r>
    <r>
      <rPr>
        <sz val="18"/>
        <rFont val="Arial"/>
        <family val="2"/>
      </rPr>
      <t xml:space="preserve"> </t>
    </r>
    <r>
      <rPr>
        <sz val="14"/>
        <rFont val="Arial"/>
        <family val="2"/>
      </rPr>
      <t>cells. Site names/numbers will be automatically transferred from the Function Scoring worksheet. Scores will be automatically calculated and transferred to the Function Scoring worksheet.</t>
    </r>
  </si>
  <si>
    <r>
      <t>Instructions:</t>
    </r>
    <r>
      <rPr>
        <sz val="14"/>
        <rFont val="Arial"/>
        <family val="2"/>
      </rPr>
      <t xml:space="preserve"> For each site enter data for the relevant variable from the field sheet into the</t>
    </r>
    <r>
      <rPr>
        <sz val="14"/>
        <color indexed="40"/>
        <rFont val="Arial"/>
        <family val="2"/>
      </rPr>
      <t xml:space="preserve"> </t>
    </r>
    <r>
      <rPr>
        <sz val="18"/>
        <color indexed="40"/>
        <rFont val="Arial"/>
        <family val="2"/>
      </rPr>
      <t>blue (reference site)</t>
    </r>
    <r>
      <rPr>
        <sz val="18"/>
        <rFont val="Arial"/>
        <family val="2"/>
      </rPr>
      <t xml:space="preserve"> </t>
    </r>
    <r>
      <rPr>
        <sz val="14"/>
        <rFont val="Arial"/>
        <family val="2"/>
      </rPr>
      <t xml:space="preserve">or </t>
    </r>
    <r>
      <rPr>
        <sz val="18"/>
        <color indexed="47"/>
        <rFont val="Arial"/>
        <family val="2"/>
      </rPr>
      <t>tan (test site)</t>
    </r>
    <r>
      <rPr>
        <sz val="14"/>
        <color indexed="47"/>
        <rFont val="Arial"/>
        <family val="2"/>
      </rPr>
      <t xml:space="preserve"> </t>
    </r>
    <r>
      <rPr>
        <sz val="14"/>
        <rFont val="Arial"/>
        <family val="2"/>
      </rPr>
      <t>cells. Site names/numbers will be automatically transferred from the Function Scoring worksheet. Scores will be automatically calculated and transferred to the Function Scoring worksheet.</t>
    </r>
  </si>
  <si>
    <r>
      <t>Instructions:</t>
    </r>
    <r>
      <rPr>
        <sz val="14"/>
        <rFont val="Arial"/>
        <family val="2"/>
      </rPr>
      <t xml:space="preserve"> For each site enter data for the relevant variable from the field sheet into the </t>
    </r>
    <r>
      <rPr>
        <sz val="18"/>
        <color indexed="40"/>
        <rFont val="Arial"/>
        <family val="2"/>
      </rPr>
      <t xml:space="preserve">blue (reference site) </t>
    </r>
    <r>
      <rPr>
        <sz val="14"/>
        <rFont val="Arial"/>
        <family val="2"/>
      </rPr>
      <t xml:space="preserve">or </t>
    </r>
    <r>
      <rPr>
        <sz val="18"/>
        <color indexed="47"/>
        <rFont val="Arial"/>
        <family val="2"/>
      </rPr>
      <t>tan (test site)</t>
    </r>
    <r>
      <rPr>
        <sz val="14"/>
        <color indexed="47"/>
        <rFont val="Arial"/>
        <family val="2"/>
      </rPr>
      <t xml:space="preserve"> </t>
    </r>
    <r>
      <rPr>
        <sz val="14"/>
        <rFont val="Arial"/>
        <family val="2"/>
      </rPr>
      <t>cells. Site names/numbers will be automatically transferred from the Function Scoring worksheet. Scores will be automatically calculated and transferred to the Function Scoring worksheet.</t>
    </r>
  </si>
  <si>
    <r>
      <t>Instructions:</t>
    </r>
    <r>
      <rPr>
        <sz val="14"/>
        <rFont val="Arial"/>
        <family val="2"/>
      </rPr>
      <t xml:space="preserve"> Data is automatically transferred from the V</t>
    </r>
    <r>
      <rPr>
        <vertAlign val="subscript"/>
        <sz val="14"/>
        <rFont val="Arial"/>
        <family val="2"/>
      </rPr>
      <t xml:space="preserve">surf </t>
    </r>
    <r>
      <rPr>
        <sz val="14"/>
        <rFont val="Arial"/>
        <family val="2"/>
      </rPr>
      <t xml:space="preserve">worksheet. Site names/numbers will be automatically transferred from the Function Scoring worksheet. Data will be automatically transferred to the Function Scoring worksheet. </t>
    </r>
    <r>
      <rPr>
        <b/>
        <sz val="16"/>
        <color indexed="10"/>
        <rFont val="Arial"/>
        <family val="2"/>
      </rPr>
      <t>No data entry is required.</t>
    </r>
  </si>
  <si>
    <r>
      <t>Instructions:</t>
    </r>
    <r>
      <rPr>
        <sz val="14"/>
        <rFont val="Arial"/>
        <family val="2"/>
      </rPr>
      <t xml:space="preserve"> For each site enter data for the relevant variable from field sheet into the </t>
    </r>
    <r>
      <rPr>
        <sz val="18"/>
        <color indexed="40"/>
        <rFont val="Arial"/>
        <family val="2"/>
      </rPr>
      <t>blue (reference site)</t>
    </r>
    <r>
      <rPr>
        <sz val="14"/>
        <rFont val="Arial"/>
        <family val="2"/>
      </rPr>
      <t xml:space="preserve"> or </t>
    </r>
    <r>
      <rPr>
        <sz val="18"/>
        <color indexed="47"/>
        <rFont val="Arial"/>
        <family val="2"/>
      </rPr>
      <t>tan (test site)</t>
    </r>
    <r>
      <rPr>
        <sz val="14"/>
        <rFont val="Arial"/>
        <family val="2"/>
      </rPr>
      <t xml:space="preserve"> cells. Site names/numbers will be automatically transferred from the Function Scoring worksheet. Scores will be automatically calculated and transferred  to the Function Scoring worksheet.</t>
    </r>
  </si>
  <si>
    <r>
      <t>Instructions:</t>
    </r>
    <r>
      <rPr>
        <sz val="14"/>
        <rFont val="Arial"/>
        <family val="2"/>
      </rPr>
      <t xml:space="preserve"> For each site enter data for the relevant variable from field sheet into the</t>
    </r>
    <r>
      <rPr>
        <sz val="16"/>
        <rFont val="Arial"/>
        <family val="2"/>
      </rPr>
      <t xml:space="preserve"> </t>
    </r>
    <r>
      <rPr>
        <sz val="18"/>
        <color indexed="40"/>
        <rFont val="Arial"/>
        <family val="2"/>
      </rPr>
      <t>blue (reference site)</t>
    </r>
    <r>
      <rPr>
        <sz val="14"/>
        <rFont val="Arial"/>
        <family val="2"/>
      </rPr>
      <t xml:space="preserve"> or </t>
    </r>
    <r>
      <rPr>
        <sz val="18"/>
        <color indexed="47"/>
        <rFont val="Arial"/>
        <family val="2"/>
      </rPr>
      <t>tan (test site)</t>
    </r>
    <r>
      <rPr>
        <sz val="14"/>
        <rFont val="Arial"/>
        <family val="2"/>
      </rPr>
      <t xml:space="preserve"> cells. Site names/numbers will be automatically transferred from the Function Scoring worksheet. Scores will be automatically calculated and transferred  to the Function Scoring worksheet.</t>
    </r>
  </si>
  <si>
    <r>
      <t>Instructions:</t>
    </r>
    <r>
      <rPr>
        <sz val="14"/>
        <rFont val="Arial"/>
        <family val="2"/>
      </rPr>
      <t xml:space="preserve"> Enter fish presence data into the Excel spreadsheet "Auckland Fish IBI.xls" (Joy and Henderson, 2004) and calculate IBI score. Copy IBI scores into the </t>
    </r>
    <r>
      <rPr>
        <sz val="18"/>
        <color indexed="40"/>
        <rFont val="Arial"/>
        <family val="2"/>
      </rPr>
      <t>blue (reference site</t>
    </r>
    <r>
      <rPr>
        <sz val="18"/>
        <rFont val="Arial"/>
        <family val="2"/>
      </rPr>
      <t>)</t>
    </r>
    <r>
      <rPr>
        <sz val="14"/>
        <rFont val="Arial"/>
        <family val="2"/>
      </rPr>
      <t xml:space="preserve"> or </t>
    </r>
    <r>
      <rPr>
        <sz val="18"/>
        <color indexed="47"/>
        <rFont val="Arial"/>
        <family val="2"/>
      </rPr>
      <t>tan (test site)</t>
    </r>
    <r>
      <rPr>
        <sz val="14"/>
        <rFont val="Arial"/>
        <family val="2"/>
      </rPr>
      <t xml:space="preserve"> cells in this worksheet. Site names/numbers will be automatically transferred from the Function Scoring worksheet. V</t>
    </r>
    <r>
      <rPr>
        <vertAlign val="subscript"/>
        <sz val="14"/>
        <rFont val="Arial"/>
        <family val="2"/>
      </rPr>
      <t>fish</t>
    </r>
    <r>
      <rPr>
        <sz val="14"/>
        <rFont val="Arial"/>
        <family val="2"/>
      </rPr>
      <t xml:space="preserve"> scores will be calculated automatically and transferred into the Function Scoring worksheet.</t>
    </r>
  </si>
  <si>
    <t>Worksheet #</t>
  </si>
  <si>
    <t>Use table below to define level of control (high, medium or low). High control includes flow attenuation devices, such as grass swales and stormwater management structures</t>
  </si>
  <si>
    <r>
      <t xml:space="preserve">Determine from table below as the combination of % imperviousness and extent of flood flow controls. </t>
    </r>
    <r>
      <rPr>
        <b/>
        <sz val="16"/>
        <color indexed="10"/>
        <rFont val="Arial"/>
        <family val="2"/>
      </rPr>
      <t>Enter this value into the the data table (V</t>
    </r>
    <r>
      <rPr>
        <b/>
        <vertAlign val="subscript"/>
        <sz val="16"/>
        <color indexed="10"/>
        <rFont val="Arial"/>
        <family val="2"/>
      </rPr>
      <t>imperv</t>
    </r>
    <r>
      <rPr>
        <b/>
        <sz val="16"/>
        <color indexed="10"/>
        <rFont val="Arial"/>
        <family val="2"/>
      </rPr>
      <t>)</t>
    </r>
  </si>
  <si>
    <r>
      <t>Instructions:</t>
    </r>
    <r>
      <rPr>
        <sz val="14"/>
        <rFont val="Arial"/>
        <family val="2"/>
      </rPr>
      <t xml:space="preserve"> For each site follow steps 1, 2 and 3 below and enter final V</t>
    </r>
    <r>
      <rPr>
        <vertAlign val="subscript"/>
        <sz val="14"/>
        <rFont val="Arial"/>
        <family val="2"/>
      </rPr>
      <t>imperv</t>
    </r>
    <r>
      <rPr>
        <sz val="14"/>
        <rFont val="Arial"/>
        <family val="2"/>
      </rPr>
      <t xml:space="preserve"> value into the</t>
    </r>
    <r>
      <rPr>
        <sz val="18"/>
        <rFont val="Arial"/>
        <family val="2"/>
      </rPr>
      <t xml:space="preserve"> </t>
    </r>
    <r>
      <rPr>
        <sz val="18"/>
        <color indexed="40"/>
        <rFont val="Arial"/>
        <family val="2"/>
      </rPr>
      <t>blue (reference site</t>
    </r>
    <r>
      <rPr>
        <sz val="14"/>
        <color indexed="40"/>
        <rFont val="Arial"/>
        <family val="2"/>
      </rPr>
      <t xml:space="preserve">) </t>
    </r>
    <r>
      <rPr>
        <sz val="14"/>
        <rFont val="Arial"/>
        <family val="2"/>
      </rPr>
      <t xml:space="preserve">or </t>
    </r>
    <r>
      <rPr>
        <sz val="18"/>
        <color indexed="47"/>
        <rFont val="Arial"/>
        <family val="2"/>
      </rPr>
      <t>tan (test site</t>
    </r>
    <r>
      <rPr>
        <sz val="14"/>
        <color indexed="47"/>
        <rFont val="Arial"/>
        <family val="2"/>
      </rPr>
      <t xml:space="preserve">) </t>
    </r>
    <r>
      <rPr>
        <sz val="14"/>
        <rFont val="Arial"/>
        <family val="2"/>
      </rPr>
      <t>cells. Site names/numbers will be automatically transferred from the Function Scoring worksheet. Scores will be automatically calculated and transferred  to the Function Scoring worksheet.</t>
    </r>
  </si>
  <si>
    <t>Steps to follow</t>
  </si>
  <si>
    <t>Determine % imperviousness for site</t>
  </si>
  <si>
    <t>Determine level of upstream flood control</t>
  </si>
  <si>
    <r>
      <t>Determine V</t>
    </r>
    <r>
      <rPr>
        <b/>
        <vertAlign val="subscript"/>
        <sz val="12"/>
        <rFont val="Arial"/>
        <family val="2"/>
      </rPr>
      <t xml:space="preserve">imperv </t>
    </r>
    <r>
      <rPr>
        <b/>
        <sz val="12"/>
        <rFont val="Arial"/>
        <family val="2"/>
      </rPr>
      <t>from Vimperv values table below</t>
    </r>
  </si>
  <si>
    <r>
      <t xml:space="preserve"> V</t>
    </r>
    <r>
      <rPr>
        <b/>
        <vertAlign val="subscript"/>
        <sz val="14"/>
        <rFont val="Arial"/>
        <family val="2"/>
      </rPr>
      <t xml:space="preserve">imperv </t>
    </r>
  </si>
  <si>
    <t>% of catchment above site that is impervious</t>
  </si>
  <si>
    <r>
      <t>V</t>
    </r>
    <r>
      <rPr>
        <b/>
        <vertAlign val="subscript"/>
        <sz val="16"/>
        <rFont val="Arial"/>
        <family val="2"/>
      </rPr>
      <t>imperv</t>
    </r>
    <r>
      <rPr>
        <b/>
        <sz val="16"/>
        <rFont val="Arial"/>
        <family val="2"/>
      </rPr>
      <t xml:space="preserve"> values</t>
    </r>
  </si>
  <si>
    <t>HAVE YOU ENTERED DATA IN ALL WORKSHEETS?</t>
  </si>
  <si>
    <t>Report section*</t>
  </si>
  <si>
    <t>Function category</t>
  </si>
  <si>
    <t>Function</t>
  </si>
  <si>
    <t>Variable (code)</t>
  </si>
  <si>
    <r>
      <t>Black</t>
    </r>
    <r>
      <rPr>
        <sz val="11"/>
        <rFont val="Arial"/>
        <family val="2"/>
      </rPr>
      <t xml:space="preserve"> </t>
    </r>
    <r>
      <rPr>
        <b/>
        <sz val="11"/>
        <rFont val="Arial"/>
        <family val="2"/>
      </rPr>
      <t>bold</t>
    </r>
    <r>
      <rPr>
        <sz val="11"/>
        <rFont val="Arial"/>
        <family val="2"/>
      </rPr>
      <t xml:space="preserve"> = Function scores calculated using variable values </t>
    </r>
  </si>
  <si>
    <r>
      <t>Red bold</t>
    </r>
    <r>
      <rPr>
        <sz val="11"/>
        <color indexed="10"/>
        <rFont val="Arial"/>
        <family val="2"/>
      </rPr>
      <t xml:space="preserve"> </t>
    </r>
    <r>
      <rPr>
        <sz val="11"/>
        <rFont val="Arial"/>
        <family val="2"/>
      </rPr>
      <t>= Mean function scores for each category of function</t>
    </r>
  </si>
  <si>
    <r>
      <t>V</t>
    </r>
    <r>
      <rPr>
        <b/>
        <vertAlign val="subscript"/>
        <sz val="12"/>
        <rFont val="Arial"/>
        <family val="2"/>
      </rPr>
      <t>dod</t>
    </r>
    <r>
      <rPr>
        <b/>
        <sz val="10"/>
        <rFont val="Arial"/>
        <family val="2"/>
      </rPr>
      <t xml:space="preserve"> (corrected)</t>
    </r>
  </si>
  <si>
    <t>C (correction factor)</t>
  </si>
  <si>
    <t>Habitat Parameter/Site name or number</t>
  </si>
  <si>
    <t>Acanthophlebia</t>
  </si>
  <si>
    <t>Amelotopsis</t>
  </si>
  <si>
    <t>Atalophlebioides</t>
  </si>
  <si>
    <t>Austronella</t>
  </si>
  <si>
    <t>Ichthybotus</t>
  </si>
  <si>
    <t>Isothraulus</t>
  </si>
  <si>
    <t>Nesameletus</t>
  </si>
  <si>
    <t>Oniscigaster</t>
  </si>
  <si>
    <t>Rallidens</t>
  </si>
  <si>
    <t>Siphlaenigma</t>
  </si>
  <si>
    <t>Tepakia</t>
  </si>
  <si>
    <t>Acroperla</t>
  </si>
  <si>
    <t>Austroperla</t>
  </si>
  <si>
    <t>Cristaperla</t>
  </si>
  <si>
    <t>Halticoperla</t>
  </si>
  <si>
    <t>Megaleptoperla</t>
  </si>
  <si>
    <t>Nesoperla</t>
  </si>
  <si>
    <t>Spaniocerca</t>
  </si>
  <si>
    <t>Spaniocercoides</t>
  </si>
  <si>
    <t>Stenoperla</t>
  </si>
  <si>
    <t>Taraperla</t>
  </si>
  <si>
    <t>Procordulia</t>
  </si>
  <si>
    <t>Uropetala</t>
  </si>
  <si>
    <t>Diaprepocoris</t>
  </si>
  <si>
    <t>Saldidae</t>
  </si>
  <si>
    <t>Antiporus</t>
  </si>
  <si>
    <t>Berosus</t>
  </si>
  <si>
    <t>Copelatus</t>
  </si>
  <si>
    <t>Dytiscidae</t>
  </si>
  <si>
    <t>Hydrophilidae</t>
  </si>
  <si>
    <t>Liodessus</t>
  </si>
  <si>
    <t>Ptilodactylidae</t>
  </si>
  <si>
    <t>Rhantus</t>
  </si>
  <si>
    <t>Staphylinidae</t>
  </si>
  <si>
    <t>Neuroptera</t>
  </si>
  <si>
    <t>Kempynus</t>
  </si>
  <si>
    <t>Ceratopogonidae</t>
  </si>
  <si>
    <t>Chironomidae</t>
  </si>
  <si>
    <t>Corynoneura</t>
  </si>
  <si>
    <t>Cryptochironomus</t>
  </si>
  <si>
    <t>Culicidae</t>
  </si>
  <si>
    <t>Dixidae</t>
  </si>
  <si>
    <t>Dolichopodidae</t>
  </si>
  <si>
    <t>Ephydridae</t>
  </si>
  <si>
    <t>Harrisius</t>
  </si>
  <si>
    <t>Lobodiamesa</t>
  </si>
  <si>
    <t>Maoridiamesa</t>
  </si>
  <si>
    <t>Mischoderus</t>
  </si>
  <si>
    <t>Molophilus</t>
  </si>
  <si>
    <t>Nannochorista</t>
  </si>
  <si>
    <t>Neocurupira</t>
  </si>
  <si>
    <t>Neolimnia</t>
  </si>
  <si>
    <t>Nothodixa</t>
  </si>
  <si>
    <t>Paralimnophila</t>
  </si>
  <si>
    <t>Paucispinigera</t>
  </si>
  <si>
    <t>Pelecorhyncidae</t>
  </si>
  <si>
    <t>Peritheates</t>
  </si>
  <si>
    <t>Podonominae</t>
  </si>
  <si>
    <t>Sciomyzidae</t>
  </si>
  <si>
    <t>Stratiomyidae</t>
  </si>
  <si>
    <t>Syrphidae</t>
  </si>
  <si>
    <t>Tabanidae</t>
  </si>
  <si>
    <t>Thaumaleidae</t>
  </si>
  <si>
    <t>Tipulidae</t>
  </si>
  <si>
    <t>Alloecentrella</t>
  </si>
  <si>
    <t>Beraeoptera</t>
  </si>
  <si>
    <t>Confluens</t>
  </si>
  <si>
    <t>Costachorema</t>
  </si>
  <si>
    <t>Cryptobiosella</t>
  </si>
  <si>
    <t>Diplectrona</t>
  </si>
  <si>
    <t>Edpercivalia</t>
  </si>
  <si>
    <t>Helicopsyche</t>
  </si>
  <si>
    <t>Hydrobiosella</t>
  </si>
  <si>
    <t>Hydrochorema</t>
  </si>
  <si>
    <t>Kokiria</t>
  </si>
  <si>
    <t>Neurochorema</t>
  </si>
  <si>
    <t>Oecetis</t>
  </si>
  <si>
    <t>Oeconesidae</t>
  </si>
  <si>
    <t>Orthopsyche</t>
  </si>
  <si>
    <t>Philorheithrus</t>
  </si>
  <si>
    <t>Plectrocnemia</t>
  </si>
  <si>
    <t>Pycnocentrella</t>
  </si>
  <si>
    <t>Rakiura</t>
  </si>
  <si>
    <t>Synchorema</t>
  </si>
  <si>
    <t>Tiphobiosis</t>
  </si>
  <si>
    <t>Triplectidina</t>
  </si>
  <si>
    <t>Zelolessica</t>
  </si>
  <si>
    <t>Collembola</t>
  </si>
  <si>
    <t>Arachnida</t>
  </si>
  <si>
    <t>Dolomedes</t>
  </si>
  <si>
    <t>Copepoda</t>
  </si>
  <si>
    <t>Cladocera</t>
  </si>
  <si>
    <t>Isopoda</t>
  </si>
  <si>
    <t>Paraleptamphopus</t>
  </si>
  <si>
    <t>Paracalliope</t>
  </si>
  <si>
    <t>Paranephrops</t>
  </si>
  <si>
    <t>Tanaidacea</t>
  </si>
  <si>
    <t>Glyptophysa = Physastra</t>
  </si>
  <si>
    <t>Melanopsis</t>
  </si>
  <si>
    <t>Nematoda</t>
  </si>
  <si>
    <t>Nematomorpha</t>
  </si>
  <si>
    <t>Hydra</t>
  </si>
  <si>
    <r>
      <t>V</t>
    </r>
    <r>
      <rPr>
        <b/>
        <vertAlign val="subscript"/>
        <sz val="10"/>
        <rFont val="Arial"/>
        <family val="2"/>
      </rPr>
      <t>depth</t>
    </r>
  </si>
  <si>
    <t>NFR</t>
  </si>
  <si>
    <t>Vshade</t>
  </si>
  <si>
    <t>WTC</t>
  </si>
  <si>
    <t>Vdecid</t>
  </si>
  <si>
    <t>OMI</t>
  </si>
  <si>
    <t>Vrough</t>
  </si>
  <si>
    <t>Vdod</t>
  </si>
  <si>
    <t>DOM</t>
  </si>
  <si>
    <t>Vsurf</t>
  </si>
  <si>
    <t>DOP</t>
  </si>
  <si>
    <t>Vgalspwn</t>
  </si>
  <si>
    <t>Vgalqual</t>
  </si>
  <si>
    <t>Vgobspwn</t>
  </si>
  <si>
    <t>FSH</t>
  </si>
  <si>
    <t>Vphyshab</t>
  </si>
  <si>
    <t>Vwatqual</t>
  </si>
  <si>
    <t>HAF</t>
  </si>
  <si>
    <t>FFI</t>
  </si>
  <si>
    <t>IFI</t>
  </si>
  <si>
    <t>RVI</t>
  </si>
  <si>
    <t>Vbarr</t>
  </si>
  <si>
    <t>CGW</t>
  </si>
  <si>
    <t>=</t>
  </si>
  <si>
    <t>Hydraulic</t>
  </si>
  <si>
    <t>biogeochemical</t>
  </si>
  <si>
    <t>Vripcond</t>
  </si>
  <si>
    <t>Vripconn</t>
  </si>
  <si>
    <t>Vmci</t>
  </si>
  <si>
    <t>Vept</t>
  </si>
  <si>
    <t>Vfish</t>
  </si>
  <si>
    <t>CSM</t>
  </si>
  <si>
    <t>IPR</t>
  </si>
  <si>
    <t>Vinvert</t>
  </si>
  <si>
    <t>Vripar</t>
  </si>
  <si>
    <t>habitat provision</t>
  </si>
  <si>
    <t>Biodiversity</t>
  </si>
  <si>
    <t>Overall mean SEV score (maximum value 1)</t>
  </si>
  <si>
    <t>SEV scores for stream reaches</t>
  </si>
  <si>
    <t>Site</t>
  </si>
  <si>
    <t>Mean at each point</t>
  </si>
  <si>
    <t>Channel type</t>
  </si>
  <si>
    <t>Score (WxP)</t>
  </si>
  <si>
    <t>Length of spawning habitat (m)</t>
  </si>
  <si>
    <t>R</t>
  </si>
  <si>
    <t>Substrate category</t>
  </si>
  <si>
    <t>SI/SA</t>
  </si>
  <si>
    <t>SG</t>
  </si>
  <si>
    <t>SMG</t>
  </si>
  <si>
    <t>MLG</t>
  </si>
  <si>
    <t>LG</t>
  </si>
  <si>
    <t>SC</t>
  </si>
  <si>
    <t>LC</t>
  </si>
  <si>
    <t>B</t>
  </si>
  <si>
    <t>BR</t>
  </si>
  <si>
    <t>SW</t>
  </si>
  <si>
    <t>MW</t>
  </si>
  <si>
    <t>LW</t>
  </si>
  <si>
    <t>Size (mm)/Cross-section #</t>
  </si>
  <si>
    <t>&lt;2</t>
  </si>
  <si>
    <t>2-8</t>
  </si>
  <si>
    <t>8-16</t>
  </si>
  <si>
    <t>16-32</t>
  </si>
  <si>
    <t>32-64</t>
  </si>
  <si>
    <t>64-128</t>
  </si>
  <si>
    <t>128-256</t>
  </si>
  <si>
    <t>&gt;256</t>
  </si>
  <si>
    <t>Sum</t>
  </si>
  <si>
    <t>H (sum/100)</t>
  </si>
  <si>
    <t>Leaf litter</t>
  </si>
  <si>
    <t>Wood, roots, plus emergent and floating vegetation</t>
  </si>
  <si>
    <t>Gravel, cobble</t>
  </si>
  <si>
    <t>Silt, bedrock</t>
  </si>
  <si>
    <t>WxP</t>
  </si>
  <si>
    <t>Weighting (W)</t>
  </si>
  <si>
    <t>Proportional cover (P)</t>
  </si>
  <si>
    <t>True left</t>
  </si>
  <si>
    <t>True right</t>
  </si>
  <si>
    <r>
      <t>Mean across all points (Z</t>
    </r>
    <r>
      <rPr>
        <b/>
        <vertAlign val="subscript"/>
        <sz val="10"/>
        <rFont val="Arial"/>
        <family val="2"/>
      </rPr>
      <t>m</t>
    </r>
    <r>
      <rPr>
        <b/>
        <sz val="10"/>
        <rFont val="Arial"/>
        <family val="2"/>
      </rPr>
      <t>)</t>
    </r>
  </si>
  <si>
    <t>&lt;10%</t>
  </si>
  <si>
    <t>10-25%</t>
  </si>
  <si>
    <t>&gt;25%</t>
  </si>
  <si>
    <t>High (much control)</t>
  </si>
  <si>
    <t>Medium</t>
  </si>
  <si>
    <t>Low (no control)</t>
  </si>
  <si>
    <t>Mean of reference sites</t>
  </si>
  <si>
    <t>Reference sites</t>
  </si>
  <si>
    <t>Test sites</t>
  </si>
  <si>
    <t>Organic material category</t>
  </si>
  <si>
    <t>Cross-section #</t>
  </si>
  <si>
    <t>Periphyton, submerged macrophytes</t>
  </si>
  <si>
    <t>IBI score</t>
  </si>
  <si>
    <t>Ephemeroptera</t>
  </si>
  <si>
    <t>Arachnocolus</t>
  </si>
  <si>
    <t>Austroclima</t>
  </si>
  <si>
    <t>Coloburiscus</t>
  </si>
  <si>
    <t>Deleatidium</t>
  </si>
  <si>
    <t>Mauiulus</t>
  </si>
  <si>
    <t>Neozephlebia</t>
  </si>
  <si>
    <t>Trichoptera</t>
  </si>
  <si>
    <t>Aoteapsyche</t>
  </si>
  <si>
    <t>Olinga</t>
  </si>
  <si>
    <t>Oxyethira</t>
  </si>
  <si>
    <t xml:space="preserve">Paroxyethira </t>
  </si>
  <si>
    <t>Polyplectropus</t>
  </si>
  <si>
    <t>Psilochorema</t>
  </si>
  <si>
    <t>Pycnocentria</t>
  </si>
  <si>
    <t>Pycnocentrodes</t>
  </si>
  <si>
    <t>Triplectides</t>
  </si>
  <si>
    <t>Zelandoptila</t>
  </si>
  <si>
    <t>Plecoptera</t>
  </si>
  <si>
    <t>Zelandobius</t>
  </si>
  <si>
    <t>Zelandoperla</t>
  </si>
  <si>
    <t>Hemiptera</t>
  </si>
  <si>
    <t>Microvelia</t>
  </si>
  <si>
    <t>Anisops</t>
  </si>
  <si>
    <t>Sigara</t>
  </si>
  <si>
    <t>Coleoptera</t>
  </si>
  <si>
    <t>Elmidae</t>
  </si>
  <si>
    <t>Hydraenidae</t>
  </si>
  <si>
    <t>Scirtidae</t>
  </si>
  <si>
    <t>Austrolestes</t>
  </si>
  <si>
    <t>Xanthocnemis</t>
  </si>
  <si>
    <t>Hemianax</t>
  </si>
  <si>
    <t>Antipodochlora</t>
  </si>
  <si>
    <t>Hemicordulia</t>
  </si>
  <si>
    <t>Mollusca</t>
  </si>
  <si>
    <t>Gyraulus</t>
  </si>
  <si>
    <t>Latia</t>
  </si>
  <si>
    <t>Potamopyrgus</t>
  </si>
  <si>
    <t>Sphaeriidae</t>
  </si>
  <si>
    <t>Diptera</t>
  </si>
  <si>
    <t>Aphrophila</t>
  </si>
  <si>
    <t>Austrosimulium</t>
  </si>
  <si>
    <t xml:space="preserve">Chironomus </t>
  </si>
  <si>
    <t>Empididae</t>
  </si>
  <si>
    <t>Eriopterini</t>
  </si>
  <si>
    <t>Hexatomini</t>
  </si>
  <si>
    <t>Muscidae</t>
  </si>
  <si>
    <t>Paradixa</t>
  </si>
  <si>
    <t>Polypedilum</t>
  </si>
  <si>
    <t>Psychodidae</t>
  </si>
  <si>
    <t>Tanytarsini</t>
  </si>
  <si>
    <t>Zelandotipula</t>
  </si>
  <si>
    <t>Archichauliodes</t>
  </si>
  <si>
    <t>Lepidoptera</t>
  </si>
  <si>
    <t>Hygraula</t>
  </si>
  <si>
    <t>Crustacea</t>
  </si>
  <si>
    <t>Amphipoda</t>
  </si>
  <si>
    <t>Ostracoda</t>
  </si>
  <si>
    <t>Paratya</t>
  </si>
  <si>
    <t>Acarina</t>
  </si>
  <si>
    <t>Hirudinea</t>
  </si>
  <si>
    <t>Nemertea</t>
  </si>
  <si>
    <t>Oligochaeta</t>
  </si>
  <si>
    <t>Platyhelminthes</t>
  </si>
  <si>
    <t># of taxa</t>
  </si>
  <si>
    <t>Sum of scores</t>
  </si>
  <si>
    <t>MCI</t>
  </si>
  <si>
    <t>Mean reference # EPT</t>
  </si>
  <si>
    <t>Mean values for reference sites</t>
  </si>
  <si>
    <t>Proportion of channel affected (0 - 1) (P)</t>
  </si>
  <si>
    <t>Depth/Site</t>
  </si>
  <si>
    <t>Total</t>
  </si>
  <si>
    <r>
      <t>V</t>
    </r>
    <r>
      <rPr>
        <b/>
        <vertAlign val="subscript"/>
        <sz val="12"/>
        <rFont val="Arial"/>
        <family val="2"/>
      </rPr>
      <t>rough</t>
    </r>
  </si>
  <si>
    <r>
      <t>Length of near-flat (slope&lt;10</t>
    </r>
    <r>
      <rPr>
        <b/>
        <vertAlign val="superscript"/>
        <sz val="9"/>
        <rFont val="Arial"/>
        <family val="2"/>
      </rPr>
      <t>o</t>
    </r>
    <r>
      <rPr>
        <b/>
        <sz val="9"/>
        <rFont val="Arial"/>
        <family val="2"/>
      </rPr>
      <t>) (m) (Lb)</t>
    </r>
  </si>
  <si>
    <r>
      <t>V</t>
    </r>
    <r>
      <rPr>
        <b/>
        <vertAlign val="subscript"/>
        <sz val="16"/>
        <rFont val="Arial"/>
        <family val="2"/>
      </rPr>
      <t>gobspwn</t>
    </r>
  </si>
  <si>
    <t>P=sum of highlighted substrate categories as a proportion of total substrate categories</t>
  </si>
  <si>
    <r>
      <t>V</t>
    </r>
    <r>
      <rPr>
        <b/>
        <vertAlign val="subscript"/>
        <sz val="16"/>
        <rFont val="Arial"/>
        <family val="2"/>
      </rPr>
      <t>watqual</t>
    </r>
  </si>
  <si>
    <t>Reference Sites</t>
  </si>
  <si>
    <t>Test Sites</t>
  </si>
  <si>
    <t>Calculate using GIS or similar for % of catchment area upstream of survey site that has impervious surfaces</t>
  </si>
  <si>
    <r>
      <t>V</t>
    </r>
    <r>
      <rPr>
        <b/>
        <vertAlign val="subscript"/>
        <sz val="11"/>
        <rFont val="Arial"/>
        <family val="2"/>
      </rPr>
      <t xml:space="preserve">decid </t>
    </r>
    <r>
      <rPr>
        <b/>
        <sz val="11"/>
        <rFont val="Arial"/>
        <family val="2"/>
      </rPr>
      <t>= Mean</t>
    </r>
  </si>
  <si>
    <t>Sum (WxP)</t>
  </si>
  <si>
    <r>
      <t>V</t>
    </r>
    <r>
      <rPr>
        <b/>
        <vertAlign val="subscript"/>
        <sz val="12"/>
        <rFont val="Arial"/>
        <family val="2"/>
      </rPr>
      <t>physhab</t>
    </r>
  </si>
  <si>
    <r>
      <t>V</t>
    </r>
    <r>
      <rPr>
        <b/>
        <vertAlign val="subscript"/>
        <sz val="10"/>
        <rFont val="Arial"/>
        <family val="2"/>
      </rPr>
      <t>shade</t>
    </r>
    <r>
      <rPr>
        <b/>
        <sz val="10"/>
        <rFont val="Arial"/>
        <family val="2"/>
      </rPr>
      <t xml:space="preserve"> (transferred directly from V</t>
    </r>
    <r>
      <rPr>
        <b/>
        <vertAlign val="subscript"/>
        <sz val="10"/>
        <rFont val="Arial"/>
        <family val="2"/>
      </rPr>
      <t>shade</t>
    </r>
    <r>
      <rPr>
        <b/>
        <sz val="10"/>
        <rFont val="Arial"/>
        <family val="2"/>
      </rPr>
      <t xml:space="preserve"> worksheet)</t>
    </r>
  </si>
  <si>
    <r>
      <t>V</t>
    </r>
    <r>
      <rPr>
        <b/>
        <vertAlign val="subscript"/>
        <sz val="12"/>
        <rFont val="Arial"/>
        <family val="2"/>
      </rPr>
      <t>fish</t>
    </r>
  </si>
  <si>
    <t>Table 1</t>
  </si>
  <si>
    <t>Table 2</t>
  </si>
  <si>
    <t>S/Z</t>
  </si>
  <si>
    <t>Boulders</t>
  </si>
  <si>
    <r>
      <t>V</t>
    </r>
    <r>
      <rPr>
        <b/>
        <vertAlign val="subscript"/>
        <sz val="12"/>
        <rFont val="Arial"/>
        <family val="2"/>
      </rPr>
      <t>galspwn</t>
    </r>
  </si>
  <si>
    <r>
      <t>V</t>
    </r>
    <r>
      <rPr>
        <b/>
        <vertAlign val="subscript"/>
        <sz val="12"/>
        <rFont val="Arial"/>
        <family val="2"/>
      </rPr>
      <t>galqual</t>
    </r>
  </si>
  <si>
    <r>
      <t>V</t>
    </r>
    <r>
      <rPr>
        <b/>
        <vertAlign val="subscript"/>
        <sz val="10"/>
        <rFont val="Arial"/>
        <family val="2"/>
      </rPr>
      <t xml:space="preserve">dod </t>
    </r>
    <r>
      <rPr>
        <b/>
        <sz val="10"/>
        <rFont val="Arial"/>
        <family val="2"/>
      </rPr>
      <t>(DOM) (transferred directly from V</t>
    </r>
    <r>
      <rPr>
        <b/>
        <vertAlign val="subscript"/>
        <sz val="10"/>
        <rFont val="Arial"/>
        <family val="2"/>
      </rPr>
      <t>dod</t>
    </r>
    <r>
      <rPr>
        <b/>
        <sz val="10"/>
        <rFont val="Arial"/>
        <family val="2"/>
      </rPr>
      <t xml:space="preserve"> worksheet)</t>
    </r>
  </si>
  <si>
    <r>
      <t>V</t>
    </r>
    <r>
      <rPr>
        <b/>
        <vertAlign val="subscript"/>
        <sz val="12"/>
        <color indexed="8"/>
        <rFont val="Arial"/>
        <family val="2"/>
      </rPr>
      <t>mci</t>
    </r>
  </si>
  <si>
    <r>
      <t>V</t>
    </r>
    <r>
      <rPr>
        <b/>
        <vertAlign val="subscript"/>
        <sz val="11"/>
        <rFont val="Arial"/>
        <family val="2"/>
      </rPr>
      <t>surf</t>
    </r>
  </si>
  <si>
    <t>Site name/number</t>
  </si>
  <si>
    <t>Site name/Number</t>
  </si>
  <si>
    <t>Site name/Number (upto 3)</t>
  </si>
  <si>
    <t>Site name/Number (upto 10)</t>
  </si>
  <si>
    <t>Site name or number</t>
  </si>
  <si>
    <t>Reference Sites (upto 3)</t>
  </si>
  <si>
    <t>Test Sites (upto 10)</t>
  </si>
  <si>
    <t>Barriers (No=1, Partial=2, Total=3)</t>
  </si>
  <si>
    <t>Red cell = sum greater than maximum allowed</t>
  </si>
  <si>
    <t>Proportion of stream channel where stream channel NOT impeded  (0 - 1)</t>
  </si>
  <si>
    <t>Lymnaeidae</t>
  </si>
  <si>
    <t>S (Well = 1, Partial = 2, Minimal =3, No = 4)</t>
  </si>
  <si>
    <t>S</t>
  </si>
  <si>
    <r>
      <t>V</t>
    </r>
    <r>
      <rPr>
        <b/>
        <vertAlign val="subscript"/>
        <sz val="16"/>
        <rFont val="Arial"/>
        <family val="2"/>
      </rPr>
      <t>barr</t>
    </r>
  </si>
  <si>
    <t>Cross section#/% of channel width</t>
  </si>
  <si>
    <t>Cross section#/site</t>
  </si>
  <si>
    <t>Number of EPT taxa</t>
  </si>
  <si>
    <t>Presence/absence macroinvertebrate data</t>
  </si>
  <si>
    <t>Fish IBI scores (from Auckland Fish IBI.xls)</t>
  </si>
  <si>
    <t>Roots, plus emergent and floating vegetation</t>
  </si>
  <si>
    <t>Wood</t>
  </si>
  <si>
    <t>Vdod (final)</t>
  </si>
  <si>
    <r>
      <t>V</t>
    </r>
    <r>
      <rPr>
        <b/>
        <vertAlign val="subscript"/>
        <sz val="12"/>
        <rFont val="Arial"/>
        <family val="2"/>
      </rPr>
      <t>dod (initial)</t>
    </r>
  </si>
  <si>
    <r>
      <t>V</t>
    </r>
    <r>
      <rPr>
        <b/>
        <vertAlign val="subscript"/>
        <sz val="11"/>
        <rFont val="Arial"/>
        <family val="2"/>
      </rPr>
      <t>surf (adjusted)</t>
    </r>
  </si>
  <si>
    <r>
      <t>V</t>
    </r>
    <r>
      <rPr>
        <b/>
        <vertAlign val="subscript"/>
        <sz val="12"/>
        <color indexed="8"/>
        <rFont val="Arial"/>
        <family val="2"/>
      </rPr>
      <t>ept</t>
    </r>
  </si>
  <si>
    <r>
      <t>Instructions:</t>
    </r>
    <r>
      <rPr>
        <sz val="14"/>
        <rFont val="Arial"/>
        <family val="2"/>
      </rPr>
      <t xml:space="preserve"> For each site enter the data for the relevant variable from the field sheet into the </t>
    </r>
    <r>
      <rPr>
        <sz val="18"/>
        <color indexed="40"/>
        <rFont val="Arial"/>
        <family val="2"/>
      </rPr>
      <t>blue (reference site)</t>
    </r>
    <r>
      <rPr>
        <sz val="14"/>
        <color indexed="12"/>
        <rFont val="Arial"/>
        <family val="2"/>
      </rPr>
      <t xml:space="preserve"> </t>
    </r>
    <r>
      <rPr>
        <sz val="14"/>
        <rFont val="Arial"/>
        <family val="2"/>
      </rPr>
      <t xml:space="preserve">or </t>
    </r>
    <r>
      <rPr>
        <sz val="18"/>
        <color indexed="47"/>
        <rFont val="Arial"/>
        <family val="2"/>
      </rPr>
      <t>tan (test site)</t>
    </r>
    <r>
      <rPr>
        <sz val="18"/>
        <color indexed="13"/>
        <rFont val="Arial"/>
        <family val="2"/>
      </rPr>
      <t xml:space="preserve"> </t>
    </r>
    <r>
      <rPr>
        <sz val="14"/>
        <rFont val="Arial"/>
        <family val="2"/>
      </rPr>
      <t>cells. Site names/numbers will be automatically transferred from the Function Scoring worksheet. Scores will be automatically calculated and transferred to the Function Scoring worksheet.</t>
    </r>
  </si>
  <si>
    <r>
      <t>Instructions:</t>
    </r>
    <r>
      <rPr>
        <sz val="14"/>
        <rFont val="Arial"/>
        <family val="2"/>
      </rPr>
      <t xml:space="preserve"> For each site enter data for the relevant variable from the field sheet into the </t>
    </r>
    <r>
      <rPr>
        <sz val="18"/>
        <color indexed="40"/>
        <rFont val="Arial"/>
        <family val="2"/>
      </rPr>
      <t>blue (reference site)</t>
    </r>
    <r>
      <rPr>
        <sz val="18"/>
        <rFont val="Arial"/>
        <family val="2"/>
      </rPr>
      <t xml:space="preserve"> </t>
    </r>
    <r>
      <rPr>
        <sz val="14"/>
        <rFont val="Arial"/>
        <family val="2"/>
      </rPr>
      <t xml:space="preserve">or </t>
    </r>
    <r>
      <rPr>
        <sz val="18"/>
        <color indexed="47"/>
        <rFont val="Arial"/>
        <family val="2"/>
      </rPr>
      <t>tan (test site</t>
    </r>
    <r>
      <rPr>
        <sz val="18"/>
        <rFont val="Arial"/>
        <family val="2"/>
      </rPr>
      <t>)</t>
    </r>
    <r>
      <rPr>
        <sz val="14"/>
        <rFont val="Arial"/>
        <family val="2"/>
      </rPr>
      <t xml:space="preserve"> cells. Site names/numbers will be automatically transferred from the Function Scoring worksheet. Scores will be automatically calculated and transferred to the Function Scoring worksheet.</t>
    </r>
  </si>
  <si>
    <r>
      <t>Instructions:</t>
    </r>
    <r>
      <rPr>
        <sz val="14"/>
        <rFont val="Arial"/>
        <family val="2"/>
      </rPr>
      <t xml:space="preserve"> For each site enter data for the relevant variable from the field sheet into the </t>
    </r>
    <r>
      <rPr>
        <sz val="18"/>
        <color indexed="40"/>
        <rFont val="Arial"/>
        <family val="2"/>
      </rPr>
      <t>blue (reference site)</t>
    </r>
    <r>
      <rPr>
        <sz val="18"/>
        <rFont val="Arial"/>
        <family val="2"/>
      </rPr>
      <t xml:space="preserve"> </t>
    </r>
    <r>
      <rPr>
        <sz val="14"/>
        <rFont val="Arial"/>
        <family val="2"/>
      </rPr>
      <t xml:space="preserve">or </t>
    </r>
    <r>
      <rPr>
        <sz val="18"/>
        <color indexed="47"/>
        <rFont val="Arial"/>
        <family val="2"/>
      </rPr>
      <t>tan (test site)</t>
    </r>
    <r>
      <rPr>
        <sz val="14"/>
        <rFont val="Arial"/>
        <family val="2"/>
      </rPr>
      <t xml:space="preserve"> cells. Site names/numbers will be automatically transferred from the Function Scoring worksheet. Scores will be automatically calculated and transferred to the Function Scoring worksheet.</t>
    </r>
  </si>
  <si>
    <t>Red cell = value greater than maximum allowed (which is 1.0)</t>
  </si>
  <si>
    <r>
      <t>Instructions:</t>
    </r>
    <r>
      <rPr>
        <sz val="14"/>
        <color indexed="12"/>
        <rFont val="Arial"/>
        <family val="2"/>
      </rPr>
      <t xml:space="preserve"> Enter the site number or name into the </t>
    </r>
    <r>
      <rPr>
        <sz val="14"/>
        <color indexed="47"/>
        <rFont val="Arial"/>
        <family val="2"/>
      </rPr>
      <t>tan</t>
    </r>
    <r>
      <rPr>
        <sz val="14"/>
        <color indexed="12"/>
        <rFont val="Arial"/>
        <family val="2"/>
      </rPr>
      <t xml:space="preserve"> cells. </t>
    </r>
    <r>
      <rPr>
        <b/>
        <sz val="14"/>
        <color indexed="10"/>
        <rFont val="Arial"/>
        <family val="2"/>
      </rPr>
      <t>No other data entry is required on this worksheet.</t>
    </r>
  </si>
  <si>
    <t>Limonia</t>
  </si>
  <si>
    <t>Ecnomina</t>
  </si>
  <si>
    <t>Ecnomidae</t>
  </si>
  <si>
    <t>Physa = Physella</t>
  </si>
  <si>
    <t>Gundlachia = Ferrissia</t>
  </si>
  <si>
    <t>Rhabdocoela</t>
  </si>
  <si>
    <t>Bryozoa</t>
  </si>
  <si>
    <t>Polychaeta</t>
  </si>
  <si>
    <t>Tardigrada</t>
  </si>
  <si>
    <t>Helice</t>
  </si>
  <si>
    <t>Mysidae</t>
  </si>
  <si>
    <t>Paranthura</t>
  </si>
  <si>
    <t>Ischnura</t>
  </si>
  <si>
    <t>Onychohydrus</t>
  </si>
  <si>
    <t>Derived from Stark and Maxted (2007) NZ J Mar FW Res 41:43-61</t>
  </si>
  <si>
    <t>Reference Sites (up to 3)</t>
  </si>
  <si>
    <t>Test Sites (up to 10)</t>
  </si>
  <si>
    <t>Hydraulic function mean score</t>
  </si>
  <si>
    <t>Biogeochemical function mean score</t>
  </si>
  <si>
    <t>Habitat provision function mean score</t>
  </si>
  <si>
    <t>Biodiversity function mean score</t>
  </si>
  <si>
    <t>Date</t>
  </si>
  <si>
    <t>Red cell: value greater than maximum allowed. Must enter values between 0 and 1.</t>
  </si>
  <si>
    <t>Red cell: value greater than maximum of 1 entered</t>
  </si>
  <si>
    <t>Hydrobiosis</t>
  </si>
  <si>
    <t>Hudsonema</t>
  </si>
  <si>
    <t>Zephlebia</t>
  </si>
  <si>
    <t>Coelenterata</t>
  </si>
  <si>
    <t>Megaloptera</t>
  </si>
  <si>
    <t>Vchann</t>
  </si>
  <si>
    <t>Channel not straightened or deepened but upper banks widened to increase flood capacity.</t>
  </si>
  <si>
    <t>Natural channel shape but flow patterns affected by increase in roughness elements (e.g. excessive macrophyte growth).</t>
  </si>
  <si>
    <t>Flow patterns affected by instream structure (e.g. ponding due to culvert, weir or accumulation of human rubbish).</t>
  </si>
  <si>
    <t>Channel straightened and/or deepened</t>
  </si>
  <si>
    <t>Natural channel, but flow patterns affected by reduction in roughness elements (e.g. logs, boulders).</t>
  </si>
  <si>
    <t>Natural channel with no modification</t>
  </si>
  <si>
    <t>Natural channel, but evidence of channel incision from flood flows</t>
  </si>
  <si>
    <r>
      <t>V</t>
    </r>
    <r>
      <rPr>
        <b/>
        <vertAlign val="subscript"/>
        <sz val="12"/>
        <rFont val="Arial"/>
        <family val="2"/>
      </rPr>
      <t>chann</t>
    </r>
  </si>
  <si>
    <r>
      <t>V</t>
    </r>
    <r>
      <rPr>
        <b/>
        <vertAlign val="subscript"/>
        <sz val="12"/>
        <rFont val="Arial"/>
        <family val="2"/>
      </rPr>
      <t>chanshape</t>
    </r>
  </si>
  <si>
    <r>
      <t>V</t>
    </r>
    <r>
      <rPr>
        <b/>
        <vertAlign val="subscript"/>
        <sz val="12"/>
        <rFont val="Arial"/>
        <family val="2"/>
      </rPr>
      <t>lining</t>
    </r>
  </si>
  <si>
    <t>Bank OR bed lined with permeable artificial lining (e.g. gabion baskets).</t>
  </si>
  <si>
    <t>Bank OR bed lined with impermeable artificial lining (e.g. concrete).</t>
  </si>
  <si>
    <t>Banks AND bed entirely lined with permeable artificial materials.</t>
  </si>
  <si>
    <t>Banks AND bed entirely lined with impermeable artificial materials (e.g. culverts)</t>
  </si>
  <si>
    <t>Vlining</t>
  </si>
  <si>
    <t>Vpipe</t>
  </si>
  <si>
    <t>FLE</t>
  </si>
  <si>
    <r>
      <t>V</t>
    </r>
    <r>
      <rPr>
        <b/>
        <vertAlign val="subscript"/>
        <sz val="12"/>
        <rFont val="Arial"/>
        <family val="2"/>
      </rPr>
      <t>pipe</t>
    </r>
  </si>
  <si>
    <r>
      <t>V</t>
    </r>
    <r>
      <rPr>
        <b/>
        <vertAlign val="subscript"/>
        <sz val="12"/>
        <rFont val="Arial"/>
        <family val="2"/>
      </rPr>
      <t>bank</t>
    </r>
  </si>
  <si>
    <t>Description</t>
  </si>
  <si>
    <t>Proportion of reach (0 - 1) (P)</t>
  </si>
  <si>
    <t xml:space="preserve">No hydrological connectivity with floodplain as all flows are likely to be artificially contained within the channel. </t>
  </si>
  <si>
    <t>Floodplain present, but connectivity to the full floodplain is restricted by modification, for example stopbanks or urban development.</t>
  </si>
  <si>
    <t>Movement of flood flows onto and across the floodplain is not restricted by any artificial structures or modifications.</t>
  </si>
  <si>
    <t>Very high shading; shading from vegetation and topographical features &gt; 90%</t>
  </si>
  <si>
    <t>High shading; shading from vegetation and topographical features 71 - 90%</t>
  </si>
  <si>
    <t>Moderate shading; shading from vegetation and topographical features 51 - 70%</t>
  </si>
  <si>
    <t>Low shading; shading from vegetation and topographical features 31 - 50%</t>
  </si>
  <si>
    <t>Very low shading; shading from vegetation and topographical features 11 - 30%</t>
  </si>
  <si>
    <t>No effective shading; shading from vegetation and topographical features &lt; 10%</t>
  </si>
  <si>
    <t>Shading description</t>
  </si>
  <si>
    <t>W x F</t>
  </si>
  <si>
    <r>
      <t>V</t>
    </r>
    <r>
      <rPr>
        <b/>
        <vertAlign val="subscript"/>
        <sz val="11"/>
        <rFont val="Arial"/>
        <family val="2"/>
      </rPr>
      <t>shade</t>
    </r>
    <r>
      <rPr>
        <b/>
        <sz val="11"/>
        <rFont val="Arial"/>
        <family val="2"/>
      </rPr>
      <t xml:space="preserve"> = sum(W x F) / 10</t>
    </r>
  </si>
  <si>
    <t>Mean Sum (WxP) of Auckland SoE reference sites</t>
  </si>
  <si>
    <t>Length of reach (m) (Ls)</t>
  </si>
  <si>
    <t>Vmacro</t>
  </si>
  <si>
    <t xml:space="preserve">Proportion (P) of banks covered (0-1) </t>
  </si>
  <si>
    <t>Kakahi (freshwater mussels) present?</t>
  </si>
  <si>
    <r>
      <t>Instructions:</t>
    </r>
    <r>
      <rPr>
        <sz val="14"/>
        <rFont val="Arial"/>
        <family val="2"/>
      </rPr>
      <t xml:space="preserve"> For each site, enter </t>
    </r>
    <r>
      <rPr>
        <b/>
        <sz val="14"/>
        <rFont val="Arial"/>
        <family val="2"/>
      </rPr>
      <t>presence/absence</t>
    </r>
    <r>
      <rPr>
        <sz val="14"/>
        <rFont val="Arial"/>
        <family val="2"/>
      </rPr>
      <t xml:space="preserve"> of high conservation-value species (koura and kakahi) - enter "1" for presence. For other invertebrate species, presence/absence data  will be automattically transferred from the Vmci worksheet.</t>
    </r>
  </si>
  <si>
    <t>Koura (freshwater crayfish) present?</t>
  </si>
  <si>
    <t>mean</t>
  </si>
  <si>
    <t>below-surface</t>
  </si>
  <si>
    <t>weighting</t>
  </si>
  <si>
    <r>
      <t>V</t>
    </r>
    <r>
      <rPr>
        <b/>
        <vertAlign val="subscript"/>
        <sz val="11"/>
        <rFont val="Arial"/>
        <family val="2"/>
      </rPr>
      <t>macro</t>
    </r>
  </si>
  <si>
    <t>Proportion of transect covered by surface-reaching and below-surface macrophytes</t>
  </si>
  <si>
    <t>Mature flax, long grasses and sedges.</t>
  </si>
  <si>
    <t>sum</t>
  </si>
  <si>
    <t>surface-reaching/emergent/bankside</t>
  </si>
  <si>
    <t>Size and number of stormwater pipes or mole/tile drains (1=none; 2=one &lt;20cm diam; 3=several or &gt;20cm diam)</t>
  </si>
  <si>
    <t>Effects of stormwater pipes or drains bypassing riparian zone</t>
  </si>
  <si>
    <r>
      <t>V</t>
    </r>
    <r>
      <rPr>
        <b/>
        <vertAlign val="subscript"/>
        <sz val="12"/>
        <rFont val="Arial"/>
        <family val="2"/>
      </rPr>
      <t>retain</t>
    </r>
  </si>
  <si>
    <t>Vretain</t>
  </si>
  <si>
    <t>Bed with unnatural loading of fine silt</t>
  </si>
  <si>
    <t>transect number</t>
  </si>
  <si>
    <t>Quality of fish spawning habitat (High=1, medium=2, low=3, unsuitable=4)</t>
  </si>
  <si>
    <t>Floodplain present, but connectivity to floodplain reduced by channel incision or bank widening so that most flood flows are unlikely to reach the floodplain.</t>
  </si>
  <si>
    <t>Mature exotic trees (e.g. willows or plantation forest)</t>
  </si>
  <si>
    <t>Very high filtering activity. Dense ground cover vegetation or thick organic litter layer under canopy; AND run-off into stream diffuse, with no defined drainage channels; AND width of buffer greater than 5x channel width.</t>
  </si>
  <si>
    <t xml:space="preserve">High filtering activity. Dense ground cover vegetation or thick organic litter layer under canopy; AND run-off into stream diffuse, with only minor defined drainage channels, AND/OR width of buffer &lt;5x channel width. </t>
  </si>
  <si>
    <t>Moderate filtering activity. Uniform ground cover vegetation or abundant organic litter under canopy; AND run-off into stream mostly diffuse, with few defined drainage channels.</t>
  </si>
  <si>
    <t>Low filtering activity. Patchy ground cover vegetation or little organic litter layer under canopy; AND/OR some run-off into stream in small defined drainage channels.</t>
  </si>
  <si>
    <t>Very low filtering activity. Short (mown or grazed) vegetation, with high soil compaction; AND/OR run-off into stream mostly contained in small defined drainage channels.</t>
  </si>
  <si>
    <t xml:space="preserve">No filtering activity; banks bare or impermeable. </t>
  </si>
  <si>
    <t>Status (optimal=1, sub-optimal=2, marginal=3, poor=4)</t>
  </si>
  <si>
    <r>
      <t>Instructions:</t>
    </r>
    <r>
      <rPr>
        <sz val="14"/>
        <rFont val="Arial"/>
        <family val="2"/>
      </rPr>
      <t xml:space="preserve"> This measure requires comparison with the mean value for Auckland State of Environment reference sites. If using in a place where Auckland SoE sites are not relevant, copy the mean of your reference sites (cell B14) to B15. Site names/numbers will be automatically transferred from the Function Scoring worksheet. V</t>
    </r>
    <r>
      <rPr>
        <vertAlign val="subscript"/>
        <sz val="14"/>
        <rFont val="Arial"/>
        <family val="2"/>
      </rPr>
      <t>physhab</t>
    </r>
    <r>
      <rPr>
        <sz val="14"/>
        <rFont val="Arial"/>
        <family val="2"/>
      </rPr>
      <t xml:space="preserve"> scores will be automatically calculated and transferred to the Function Scoring worksheet.</t>
    </r>
  </si>
  <si>
    <t>Mean Sum(WxP) of reference sites</t>
  </si>
  <si>
    <t>Mature native trees but damaged under-storey</t>
  </si>
  <si>
    <t>If using this spreadhseet outside of Auckland, you will need to enter the average value of the reference sites (found in cell B53) into cell B54</t>
  </si>
  <si>
    <t>If using this spreadsheet outside of Auckland you will need to insert the average of the reference sites (found in cell B14) into cell B15.</t>
  </si>
  <si>
    <t>SW (&lt;50 mm)</t>
  </si>
  <si>
    <t>LW (&gt;100 mm)</t>
  </si>
  <si>
    <t>MW (50-100mm)</t>
  </si>
  <si>
    <t>&lt;50 mm</t>
  </si>
  <si>
    <t>50-100 mm</t>
  </si>
  <si>
    <t>&gt;100 mm</t>
  </si>
  <si>
    <t>Vimperv</t>
  </si>
  <si>
    <t xml:space="preserve">Ruler method </t>
  </si>
  <si>
    <t>OR</t>
  </si>
  <si>
    <t xml:space="preserve">distance travelled </t>
  </si>
  <si>
    <t>in "x" seconds</t>
  </si>
  <si>
    <t>enter d2-d1 (mm)</t>
  </si>
  <si>
    <t>enter distance (m)</t>
  </si>
  <si>
    <t>enter "x" (s)</t>
  </si>
  <si>
    <t>Velocity (m/s)</t>
  </si>
  <si>
    <r>
      <t>V</t>
    </r>
    <r>
      <rPr>
        <b/>
        <vertAlign val="subscript"/>
        <sz val="10"/>
        <rFont val="Arial"/>
        <family val="2"/>
      </rPr>
      <t xml:space="preserve">veloc </t>
    </r>
    <r>
      <rPr>
        <b/>
        <sz val="10"/>
        <rFont val="Arial"/>
        <family val="2"/>
      </rPr>
      <t>(mean velocity in m/s)</t>
    </r>
  </si>
  <si>
    <t>Vinvert (raw)</t>
  </si>
  <si>
    <t>Vinvert (final)</t>
  </si>
  <si>
    <t>* see Storey et al (2011) for further details</t>
  </si>
  <si>
    <t>What sampling method was used? Soft-bottomed = SB, hard-bottomed = HB</t>
  </si>
  <si>
    <r>
      <t>V</t>
    </r>
    <r>
      <rPr>
        <b/>
        <vertAlign val="subscript"/>
        <sz val="18"/>
        <rFont val="Arial"/>
        <family val="2"/>
      </rPr>
      <t>chann</t>
    </r>
  </si>
  <si>
    <r>
      <t>V</t>
    </r>
    <r>
      <rPr>
        <b/>
        <vertAlign val="subscript"/>
        <sz val="18"/>
        <rFont val="Arial"/>
        <family val="2"/>
      </rPr>
      <t>lining</t>
    </r>
  </si>
  <si>
    <r>
      <t>V</t>
    </r>
    <r>
      <rPr>
        <b/>
        <vertAlign val="subscript"/>
        <sz val="18"/>
        <rFont val="Arial"/>
        <family val="2"/>
      </rPr>
      <t>pipe</t>
    </r>
  </si>
  <si>
    <r>
      <t>V</t>
    </r>
    <r>
      <rPr>
        <b/>
        <vertAlign val="subscript"/>
        <sz val="18"/>
        <rFont val="Arial"/>
        <family val="2"/>
      </rPr>
      <t>bank</t>
    </r>
  </si>
  <si>
    <r>
      <t>V</t>
    </r>
    <r>
      <rPr>
        <b/>
        <vertAlign val="subscript"/>
        <sz val="18"/>
        <rFont val="Arial"/>
        <family val="2"/>
      </rPr>
      <t>rough</t>
    </r>
  </si>
  <si>
    <r>
      <t>V</t>
    </r>
    <r>
      <rPr>
        <b/>
        <vertAlign val="subscript"/>
        <sz val="18"/>
        <rFont val="Arial"/>
        <family val="2"/>
      </rPr>
      <t>barr</t>
    </r>
  </si>
  <si>
    <r>
      <t>V</t>
    </r>
    <r>
      <rPr>
        <b/>
        <vertAlign val="subscript"/>
        <sz val="18"/>
        <rFont val="Arial"/>
        <family val="2"/>
      </rPr>
      <t>chanshape</t>
    </r>
  </si>
  <si>
    <r>
      <t>V</t>
    </r>
    <r>
      <rPr>
        <b/>
        <vertAlign val="subscript"/>
        <sz val="18"/>
        <rFont val="Arial"/>
        <family val="2"/>
      </rPr>
      <t>dod</t>
    </r>
  </si>
  <si>
    <r>
      <t>V</t>
    </r>
    <r>
      <rPr>
        <b/>
        <vertAlign val="subscript"/>
        <sz val="18"/>
        <rFont val="Arial"/>
        <family val="2"/>
      </rPr>
      <t>ripar</t>
    </r>
  </si>
  <si>
    <r>
      <t>V</t>
    </r>
    <r>
      <rPr>
        <b/>
        <vertAlign val="subscript"/>
        <sz val="18"/>
        <rFont val="Arial"/>
        <family val="2"/>
      </rPr>
      <t>ripconn</t>
    </r>
  </si>
  <si>
    <r>
      <t>V</t>
    </r>
    <r>
      <rPr>
        <b/>
        <vertAlign val="subscript"/>
        <sz val="18"/>
        <rFont val="Arial"/>
        <family val="2"/>
      </rPr>
      <t>galspwn</t>
    </r>
  </si>
  <si>
    <r>
      <t>V</t>
    </r>
    <r>
      <rPr>
        <b/>
        <vertAlign val="subscript"/>
        <sz val="18"/>
        <rFont val="Arial"/>
        <family val="2"/>
      </rPr>
      <t>galqual</t>
    </r>
  </si>
  <si>
    <r>
      <t>V</t>
    </r>
    <r>
      <rPr>
        <b/>
        <vertAlign val="subscript"/>
        <sz val="18"/>
        <rFont val="Arial"/>
        <family val="2"/>
      </rPr>
      <t>gobspwn</t>
    </r>
  </si>
  <si>
    <r>
      <t>V</t>
    </r>
    <r>
      <rPr>
        <b/>
        <vertAlign val="subscript"/>
        <sz val="18"/>
        <rFont val="Arial"/>
        <family val="2"/>
      </rPr>
      <t>shade</t>
    </r>
  </si>
  <si>
    <r>
      <t>V</t>
    </r>
    <r>
      <rPr>
        <b/>
        <vertAlign val="subscript"/>
        <sz val="18"/>
        <rFont val="Arial"/>
        <family val="2"/>
      </rPr>
      <t>veloc</t>
    </r>
  </si>
  <si>
    <r>
      <t>V</t>
    </r>
    <r>
      <rPr>
        <b/>
        <vertAlign val="subscript"/>
        <sz val="18"/>
        <rFont val="Arial"/>
        <family val="2"/>
      </rPr>
      <t>depth</t>
    </r>
  </si>
  <si>
    <r>
      <t>V</t>
    </r>
    <r>
      <rPr>
        <b/>
        <vertAlign val="subscript"/>
        <sz val="18"/>
        <rFont val="Arial"/>
        <family val="2"/>
      </rPr>
      <t>decid</t>
    </r>
  </si>
  <si>
    <r>
      <t>V</t>
    </r>
    <r>
      <rPr>
        <b/>
        <vertAlign val="subscript"/>
        <sz val="18"/>
        <rFont val="Arial"/>
        <family val="2"/>
      </rPr>
      <t>macro</t>
    </r>
  </si>
  <si>
    <r>
      <t>V</t>
    </r>
    <r>
      <rPr>
        <b/>
        <vertAlign val="subscript"/>
        <sz val="18"/>
        <rFont val="Arial"/>
        <family val="2"/>
      </rPr>
      <t>retain</t>
    </r>
  </si>
  <si>
    <r>
      <t>V</t>
    </r>
    <r>
      <rPr>
        <b/>
        <vertAlign val="subscript"/>
        <sz val="18"/>
        <rFont val="Arial"/>
        <family val="2"/>
      </rPr>
      <t>surf</t>
    </r>
  </si>
  <si>
    <r>
      <t>V</t>
    </r>
    <r>
      <rPr>
        <b/>
        <vertAlign val="subscript"/>
        <sz val="18"/>
        <rFont val="Arial"/>
        <family val="2"/>
      </rPr>
      <t>physhab</t>
    </r>
  </si>
  <si>
    <r>
      <t>V</t>
    </r>
    <r>
      <rPr>
        <b/>
        <vertAlign val="subscript"/>
        <sz val="18"/>
        <rFont val="Arial"/>
        <family val="2"/>
      </rPr>
      <t>watqual</t>
    </r>
  </si>
  <si>
    <r>
      <t>V</t>
    </r>
    <r>
      <rPr>
        <b/>
        <vertAlign val="subscript"/>
        <sz val="18"/>
        <rFont val="Arial"/>
        <family val="2"/>
      </rPr>
      <t>imperv</t>
    </r>
  </si>
  <si>
    <r>
      <t>V</t>
    </r>
    <r>
      <rPr>
        <b/>
        <vertAlign val="subscript"/>
        <sz val="18"/>
        <rFont val="Arial"/>
        <family val="2"/>
      </rPr>
      <t>fish</t>
    </r>
  </si>
  <si>
    <r>
      <t>V</t>
    </r>
    <r>
      <rPr>
        <b/>
        <vertAlign val="subscript"/>
        <sz val="18"/>
        <rFont val="Arial"/>
        <family val="2"/>
      </rPr>
      <t>mci</t>
    </r>
  </si>
  <si>
    <r>
      <t>V</t>
    </r>
    <r>
      <rPr>
        <b/>
        <vertAlign val="subscript"/>
        <sz val="18"/>
        <rFont val="Arial"/>
        <family val="2"/>
      </rPr>
      <t>ept</t>
    </r>
  </si>
  <si>
    <r>
      <t>V</t>
    </r>
    <r>
      <rPr>
        <b/>
        <vertAlign val="subscript"/>
        <sz val="18"/>
        <rFont val="Arial"/>
        <family val="2"/>
      </rPr>
      <t>invert</t>
    </r>
  </si>
  <si>
    <t>Blue or tan cell turns red: value greater than maximum allowed. Must enter values between 0 and 1.</t>
  </si>
  <si>
    <t>Vmacro cell turns red: surface-reaching + below-surface macrophyte cover must not be &gt;1 on any transect</t>
  </si>
  <si>
    <r>
      <t>Instructions:</t>
    </r>
    <r>
      <rPr>
        <b/>
        <sz val="14"/>
        <rFont val="Arial"/>
        <family val="2"/>
      </rPr>
      <t xml:space="preserve"> No data entry required (data are automatically transferred from the corresponding cells in Vchann)</t>
    </r>
  </si>
  <si>
    <t>Frequency (F; "total" row on field sheet)</t>
  </si>
  <si>
    <t>sum of F (=number of transects)</t>
  </si>
  <si>
    <t>Row 15 cells stay red unless 10 transects entered</t>
  </si>
  <si>
    <r>
      <rPr>
        <b/>
        <sz val="16"/>
        <color indexed="10"/>
        <rFont val="Arial"/>
        <family val="2"/>
      </rPr>
      <t>Instructions:</t>
    </r>
    <r>
      <rPr>
        <b/>
        <sz val="16"/>
        <rFont val="Arial"/>
        <family val="2"/>
      </rPr>
      <t xml:space="preserve"> No data entry required (data are automatically transferred from the corresponding cells in Vchann)</t>
    </r>
  </si>
  <si>
    <t>SB</t>
  </si>
  <si>
    <t>HB</t>
  </si>
  <si>
    <t>either:</t>
  </si>
  <si>
    <t>or:</t>
  </si>
  <si>
    <t>The sampling method used should correspond to the natural stream bed type.</t>
  </si>
  <si>
    <r>
      <t>Instructions:</t>
    </r>
    <r>
      <rPr>
        <sz val="14"/>
        <rFont val="Arial"/>
        <family val="2"/>
      </rPr>
      <t xml:space="preserve"> For each site enter the depth (in metres) from the field sheet into the </t>
    </r>
    <r>
      <rPr>
        <sz val="16"/>
        <color indexed="40"/>
        <rFont val="Arial"/>
        <family val="2"/>
      </rPr>
      <t>blue (reference site)</t>
    </r>
    <r>
      <rPr>
        <sz val="14"/>
        <rFont val="Arial"/>
        <family val="2"/>
      </rPr>
      <t xml:space="preserve"> or </t>
    </r>
    <r>
      <rPr>
        <sz val="16"/>
        <color indexed="47"/>
        <rFont val="Arial"/>
        <family val="2"/>
      </rPr>
      <t>tan (test site)</t>
    </r>
    <r>
      <rPr>
        <sz val="14"/>
        <rFont val="Arial"/>
        <family val="2"/>
      </rPr>
      <t xml:space="preserve"> cells. Site names/numbers will be automatically transferred from the Function Scoring worksheet. V</t>
    </r>
    <r>
      <rPr>
        <vertAlign val="subscript"/>
        <sz val="14"/>
        <rFont val="Arial"/>
        <family val="2"/>
      </rPr>
      <t>depth</t>
    </r>
    <r>
      <rPr>
        <sz val="14"/>
        <rFont val="Arial"/>
        <family val="2"/>
      </rPr>
      <t xml:space="preserve"> scores will be automatically calculated and transferred to the Function Scoring worksheet.</t>
    </r>
  </si>
  <si>
    <t>number of transects surveyed</t>
  </si>
  <si>
    <t>This worksheet calculates the final scores for each function, the sum of all scores (ranging between 0 and 14), and the overall mean SEV score (ranging between 0 and 1), for each site. The final scores are located at the bottom of the table. Reference site values derived from other studies are also presented.</t>
  </si>
  <si>
    <t>Proportion of riparian zone covered in trees or bushes (20m either side of stream) (0 - 1)</t>
  </si>
  <si>
    <t>Flood flow and first flush runoff controls</t>
  </si>
  <si>
    <t>NB: if you have estimated velocity a different way, you can override the formulae in row 19 and enter your velocity data directly.</t>
  </si>
  <si>
    <t>Low diversity regenerating bush with stock excluded OR 
tall exotic shrubs (&gt; 2m)</t>
  </si>
  <si>
    <t>Low diversity regenerating bush with stock access OR 
Early stage restoration planting OR 
Short exotic shrubs (&lt; 2m) OR
 Immature plantation forest</t>
  </si>
  <si>
    <t>Grazed wetlands</t>
  </si>
  <si>
    <t>Natural, diverse wetland vegetation on banks</t>
  </si>
  <si>
    <t>Mature flax, long grasses and sedges</t>
  </si>
  <si>
    <t>Mainly short grasses</t>
  </si>
  <si>
    <t>Disturbed bare soil or artificial surfaces.</t>
  </si>
  <si>
    <r>
      <t>Instructions:</t>
    </r>
    <r>
      <rPr>
        <sz val="14"/>
        <rFont val="Arial"/>
        <family val="2"/>
      </rPr>
      <t xml:space="preserve"> For each site enter data for the relevant variable from field sheet into the</t>
    </r>
    <r>
      <rPr>
        <sz val="16"/>
        <rFont val="Arial"/>
        <family val="2"/>
      </rPr>
      <t xml:space="preserve"> </t>
    </r>
    <r>
      <rPr>
        <sz val="18"/>
        <color indexed="40"/>
        <rFont val="Arial"/>
        <family val="2"/>
      </rPr>
      <t>blue (reference site)</t>
    </r>
    <r>
      <rPr>
        <sz val="14"/>
        <rFont val="Arial"/>
        <family val="2"/>
      </rPr>
      <t xml:space="preserve"> or </t>
    </r>
    <r>
      <rPr>
        <sz val="18"/>
        <color indexed="47"/>
        <rFont val="Arial"/>
        <family val="2"/>
      </rPr>
      <t>tan (test site)</t>
    </r>
    <r>
      <rPr>
        <sz val="14"/>
        <rFont val="Arial"/>
        <family val="2"/>
      </rPr>
      <t xml:space="preserve"> cells. In row 19, indicate the number of transects surveyed.</t>
    </r>
  </si>
  <si>
    <r>
      <t>Instructions:</t>
    </r>
    <r>
      <rPr>
        <sz val="14"/>
        <rFont val="Arial"/>
        <family val="2"/>
      </rPr>
      <t xml:space="preserve"> For each cross section, total your substrate counts from the field for each substrate type. Type this in as a whole number under each substrate category. This measure requires comparison with the mean value for Auckland State of Environment reference sites. For each site enter data for the relevant variable from field sheet in the</t>
    </r>
    <r>
      <rPr>
        <sz val="18"/>
        <color indexed="40"/>
        <rFont val="Arial"/>
        <family val="2"/>
      </rPr>
      <t xml:space="preserve"> blue (reference site)</t>
    </r>
    <r>
      <rPr>
        <sz val="14"/>
        <rFont val="Arial"/>
        <family val="2"/>
      </rPr>
      <t xml:space="preserve"> or </t>
    </r>
    <r>
      <rPr>
        <sz val="18"/>
        <color indexed="47"/>
        <rFont val="Arial"/>
        <family val="2"/>
      </rPr>
      <t>tan (test site)</t>
    </r>
    <r>
      <rPr>
        <sz val="18"/>
        <rFont val="Arial"/>
        <family val="2"/>
      </rPr>
      <t xml:space="preserve"> </t>
    </r>
    <r>
      <rPr>
        <sz val="14"/>
        <rFont val="Arial"/>
        <family val="2"/>
      </rPr>
      <t>cells.</t>
    </r>
    <r>
      <rPr>
        <sz val="14"/>
        <color indexed="10"/>
        <rFont val="Arial"/>
        <family val="2"/>
      </rPr>
      <t xml:space="preserve"> If Auckland State of Environment reference sites are not comparable to your study sites, copy the mean of your reference sites from cell B53 into the cell B54. If using fewer than 3 reference sites, adjust the formula in cell B53 appropriately. </t>
    </r>
    <r>
      <rPr>
        <sz val="14"/>
        <rFont val="Arial"/>
        <family val="2"/>
      </rPr>
      <t>Site names/numbers will be automatically transferred from the Function Scoring worksheet. Scores will be automatically calculated and transferred to the Function Scoring worksheet.</t>
    </r>
  </si>
  <si>
    <r>
      <t>Instructions:</t>
    </r>
    <r>
      <rPr>
        <sz val="14"/>
        <rFont val="Arial"/>
        <family val="2"/>
      </rPr>
      <t xml:space="preserve"> Tally Vshade categories from the fieldsheet and enter under the appropriate category below. Enter reference data into the </t>
    </r>
    <r>
      <rPr>
        <sz val="18"/>
        <color indexed="40"/>
        <rFont val="Arial"/>
        <family val="2"/>
      </rPr>
      <t>blue (reference site)</t>
    </r>
    <r>
      <rPr>
        <sz val="14"/>
        <rFont val="Arial"/>
        <family val="2"/>
      </rPr>
      <t xml:space="preserve"> and assessment data into the </t>
    </r>
    <r>
      <rPr>
        <sz val="18"/>
        <color indexed="47"/>
        <rFont val="Arial"/>
        <family val="2"/>
      </rPr>
      <t>tan (test site)</t>
    </r>
    <r>
      <rPr>
        <sz val="14"/>
        <rFont val="Arial"/>
        <family val="2"/>
      </rPr>
      <t xml:space="preserve"> cells. Site names/numbers will be automatically transferred from the Function Scoring worksheet. Scores will be automatically calculated and transferred  to the Function Scoring worksheet. </t>
    </r>
  </si>
  <si>
    <t>Proportion of canopy cover that is EVERGREEN</t>
  </si>
  <si>
    <r>
      <t xml:space="preserve">Instructions: </t>
    </r>
    <r>
      <rPr>
        <b/>
        <sz val="14"/>
        <color theme="1"/>
        <rFont val="Arial"/>
        <family val="2"/>
      </rPr>
      <t>No data entry required (data are automatically transferred from the corresponding cells in Vchann)</t>
    </r>
  </si>
  <si>
    <r>
      <t>Instructions:</t>
    </r>
    <r>
      <rPr>
        <sz val="14"/>
        <rFont val="Arial"/>
        <family val="2"/>
      </rPr>
      <t xml:space="preserve"> For each site enter </t>
    </r>
    <r>
      <rPr>
        <b/>
        <sz val="14"/>
        <rFont val="Arial"/>
        <family val="2"/>
      </rPr>
      <t>presence/absence</t>
    </r>
    <r>
      <rPr>
        <sz val="14"/>
        <rFont val="Arial"/>
        <family val="2"/>
      </rPr>
      <t xml:space="preserve"> data (enter "1" for presence) from the macroinvertebrate lab sheet into the </t>
    </r>
    <r>
      <rPr>
        <sz val="18"/>
        <color indexed="40"/>
        <rFont val="Arial"/>
        <family val="2"/>
      </rPr>
      <t>blue (reference site</t>
    </r>
    <r>
      <rPr>
        <sz val="14"/>
        <color indexed="40"/>
        <rFont val="Arial"/>
        <family val="2"/>
      </rPr>
      <t>)</t>
    </r>
    <r>
      <rPr>
        <sz val="14"/>
        <rFont val="Arial"/>
        <family val="2"/>
      </rPr>
      <t xml:space="preserve"> or</t>
    </r>
    <r>
      <rPr>
        <sz val="14"/>
        <color indexed="47"/>
        <rFont val="Arial"/>
        <family val="2"/>
      </rPr>
      <t xml:space="preserve"> </t>
    </r>
    <r>
      <rPr>
        <sz val="18"/>
        <color indexed="47"/>
        <rFont val="Arial"/>
        <family val="2"/>
      </rPr>
      <t>tan (test site)</t>
    </r>
    <r>
      <rPr>
        <sz val="14"/>
        <rFont val="Arial"/>
        <family val="2"/>
      </rPr>
      <t xml:space="preserve"> cells below. Set the stream type from the drop down in row 15. Site names/numbers will be automatically transferred from the Function Scoring worksheet. MCI scores are calculated in Table 2 and are automatically adjusted relative to the range of MCI scores found across Auckland streams.</t>
    </r>
    <r>
      <rPr>
        <b/>
        <sz val="14"/>
        <rFont val="Arial"/>
        <family val="2"/>
      </rPr>
      <t xml:space="preserve"> </t>
    </r>
    <r>
      <rPr>
        <sz val="14"/>
        <rFont val="Arial"/>
        <family val="2"/>
      </rPr>
      <t>V</t>
    </r>
    <r>
      <rPr>
        <vertAlign val="subscript"/>
        <sz val="14"/>
        <rFont val="Arial"/>
        <family val="2"/>
      </rPr>
      <t xml:space="preserve">mci </t>
    </r>
    <r>
      <rPr>
        <sz val="14"/>
        <rFont val="Arial"/>
        <family val="2"/>
      </rPr>
      <t>scores will be automatically transferred to the Function Scoring worksheet.</t>
    </r>
  </si>
  <si>
    <t xml:space="preserve">Stream A - Current </t>
  </si>
  <si>
    <t>Name</t>
  </si>
  <si>
    <t>Filled in</t>
  </si>
  <si>
    <t>Checked</t>
  </si>
  <si>
    <t>LUUN</t>
  </si>
  <si>
    <t>23.11.18</t>
  </si>
  <si>
    <t>ALWO</t>
  </si>
  <si>
    <t>Added a tally to leaf litter cross-section 4</t>
  </si>
  <si>
    <t>Notes</t>
  </si>
  <si>
    <t>Stream A - Potential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</si>
</sst>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59" x14ac:knownFonts="1">
    <font>
      <sz val="10"/>
      <name val="Arial"/>
    </font>
    <font>
      <sz val="10"/>
      <name val="Arial"/>
      <family val="2"/>
    </font>
    <font>
      <b/>
      <sz val="10"/>
      <name val="Arial"/>
      <family val="2"/>
    </font>
    <font>
      <u/>
      <sz val="10"/>
      <name val="Arial"/>
      <family val="2"/>
    </font>
    <font>
      <sz val="10"/>
      <name val="Arial"/>
      <family val="2"/>
    </font>
    <font>
      <b/>
      <u/>
      <sz val="10"/>
      <name val="Arial"/>
      <family val="2"/>
    </font>
    <font>
      <b/>
      <sz val="10"/>
      <color indexed="10"/>
      <name val="Arial"/>
      <family val="2"/>
    </font>
    <font>
      <sz val="10"/>
      <color indexed="8"/>
      <name val="Arial"/>
      <family val="2"/>
    </font>
    <font>
      <b/>
      <sz val="10"/>
      <color indexed="8"/>
      <name val="Arial"/>
      <family val="2"/>
    </font>
    <font>
      <b/>
      <sz val="9"/>
      <name val="Arial"/>
      <family val="2"/>
    </font>
    <font>
      <sz val="9"/>
      <name val="Arial"/>
      <family val="2"/>
    </font>
    <font>
      <b/>
      <vertAlign val="subscript"/>
      <sz val="10"/>
      <name val="Arial"/>
      <family val="2"/>
    </font>
    <font>
      <b/>
      <sz val="11"/>
      <name val="Arial"/>
      <family val="2"/>
    </font>
    <font>
      <b/>
      <sz val="12"/>
      <name val="Arial"/>
      <family val="2"/>
    </font>
    <font>
      <sz val="12"/>
      <name val="Arial"/>
      <family val="2"/>
    </font>
    <font>
      <b/>
      <sz val="14"/>
      <name val="Arial"/>
      <family val="2"/>
    </font>
    <font>
      <b/>
      <i/>
      <sz val="12"/>
      <color indexed="12"/>
      <name val="Arial"/>
      <family val="2"/>
    </font>
    <font>
      <sz val="12"/>
      <name val="Arial"/>
      <family val="2"/>
    </font>
    <font>
      <b/>
      <sz val="16"/>
      <name val="Arial"/>
      <family val="2"/>
    </font>
    <font>
      <sz val="16"/>
      <name val="Arial"/>
      <family val="2"/>
    </font>
    <font>
      <b/>
      <sz val="18"/>
      <name val="Arial"/>
      <family val="2"/>
    </font>
    <font>
      <b/>
      <vertAlign val="subscript"/>
      <sz val="12"/>
      <name val="Arial"/>
      <family val="2"/>
    </font>
    <font>
      <b/>
      <vertAlign val="subscript"/>
      <sz val="18"/>
      <name val="Arial"/>
      <family val="2"/>
    </font>
    <font>
      <sz val="11"/>
      <name val="Arial"/>
      <family val="2"/>
    </font>
    <font>
      <b/>
      <vertAlign val="subscript"/>
      <sz val="11"/>
      <name val="Arial"/>
      <family val="2"/>
    </font>
    <font>
      <b/>
      <sz val="11"/>
      <name val="Arial"/>
      <family val="2"/>
    </font>
    <font>
      <b/>
      <sz val="11"/>
      <color indexed="10"/>
      <name val="Arial"/>
      <family val="2"/>
    </font>
    <font>
      <sz val="11"/>
      <color indexed="10"/>
      <name val="Arial"/>
      <family val="2"/>
    </font>
    <font>
      <b/>
      <vertAlign val="superscript"/>
      <sz val="9"/>
      <name val="Arial"/>
      <family val="2"/>
    </font>
    <font>
      <b/>
      <vertAlign val="subscript"/>
      <sz val="16"/>
      <name val="Arial"/>
      <family val="2"/>
    </font>
    <font>
      <b/>
      <sz val="12"/>
      <color indexed="8"/>
      <name val="Arial"/>
      <family val="2"/>
    </font>
    <font>
      <b/>
      <vertAlign val="subscript"/>
      <sz val="12"/>
      <color indexed="8"/>
      <name val="Arial"/>
      <family val="2"/>
    </font>
    <font>
      <sz val="11"/>
      <name val="Arial"/>
      <family val="2"/>
    </font>
    <font>
      <b/>
      <sz val="22"/>
      <color indexed="12"/>
      <name val="Arial"/>
      <family val="2"/>
    </font>
    <font>
      <b/>
      <sz val="20"/>
      <color indexed="12"/>
      <name val="Arial"/>
      <family val="2"/>
    </font>
    <font>
      <b/>
      <sz val="12"/>
      <name val="Arial"/>
      <family val="2"/>
    </font>
    <font>
      <sz val="14"/>
      <name val="Arial"/>
      <family val="2"/>
    </font>
    <font>
      <b/>
      <sz val="16"/>
      <color indexed="10"/>
      <name val="Arial"/>
      <family val="2"/>
    </font>
    <font>
      <b/>
      <sz val="14"/>
      <color indexed="10"/>
      <name val="Arial"/>
      <family val="2"/>
    </font>
    <font>
      <sz val="14"/>
      <color indexed="10"/>
      <name val="Arial"/>
      <family val="2"/>
    </font>
    <font>
      <b/>
      <sz val="14"/>
      <color indexed="12"/>
      <name val="Arial"/>
      <family val="2"/>
    </font>
    <font>
      <sz val="14"/>
      <color indexed="12"/>
      <name val="Arial"/>
      <family val="2"/>
    </font>
    <font>
      <sz val="10"/>
      <name val="Arial"/>
      <family val="2"/>
    </font>
    <font>
      <b/>
      <sz val="20"/>
      <color indexed="10"/>
      <name val="Arial"/>
      <family val="2"/>
    </font>
    <font>
      <sz val="18"/>
      <name val="Arial"/>
      <family val="2"/>
    </font>
    <font>
      <sz val="18"/>
      <color indexed="13"/>
      <name val="Arial"/>
      <family val="2"/>
    </font>
    <font>
      <sz val="18"/>
      <color indexed="40"/>
      <name val="Arial"/>
      <family val="2"/>
    </font>
    <font>
      <sz val="18"/>
      <color indexed="47"/>
      <name val="Arial"/>
      <family val="2"/>
    </font>
    <font>
      <sz val="14"/>
      <color indexed="40"/>
      <name val="Arial"/>
      <family val="2"/>
    </font>
    <font>
      <sz val="14"/>
      <color indexed="47"/>
      <name val="Arial"/>
      <family val="2"/>
    </font>
    <font>
      <vertAlign val="subscript"/>
      <sz val="14"/>
      <name val="Arial"/>
      <family val="2"/>
    </font>
    <font>
      <sz val="16"/>
      <color indexed="40"/>
      <name val="Arial"/>
      <family val="2"/>
    </font>
    <font>
      <sz val="16"/>
      <color indexed="47"/>
      <name val="Arial"/>
      <family val="2"/>
    </font>
    <font>
      <b/>
      <sz val="10"/>
      <name val="Arial"/>
      <family val="2"/>
    </font>
    <font>
      <b/>
      <vertAlign val="subscript"/>
      <sz val="16"/>
      <color indexed="10"/>
      <name val="Arial"/>
      <family val="2"/>
    </font>
    <font>
      <b/>
      <sz val="22"/>
      <name val="Arial"/>
      <family val="2"/>
    </font>
    <font>
      <b/>
      <vertAlign val="subscript"/>
      <sz val="14"/>
      <name val="Arial"/>
      <family val="2"/>
    </font>
    <font>
      <sz val="8"/>
      <name val="Arial"/>
      <family val="2"/>
    </font>
    <font>
      <b/>
      <sz val="14"/>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11"/>
        <bgColor indexed="64"/>
      </patternFill>
    </fill>
    <fill>
      <patternFill patternType="solid">
        <fgColor indexed="30"/>
        <bgColor indexed="64"/>
      </patternFill>
    </fill>
    <fill>
      <patternFill patternType="solid">
        <fgColor indexed="44"/>
        <bgColor indexed="64"/>
      </patternFill>
    </fill>
    <fill>
      <patternFill patternType="solid">
        <fgColor indexed="29"/>
        <bgColor indexed="64"/>
      </patternFill>
    </fill>
    <fill>
      <patternFill patternType="solid">
        <fgColor indexed="52"/>
        <bgColor indexed="64"/>
      </patternFill>
    </fill>
  </fills>
  <borders count="109">
    <border>
      <left/>
      <right/>
      <top/>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medium">
        <color indexed="64"/>
      </right>
      <top style="hair">
        <color indexed="64"/>
      </top>
      <bottom style="medium">
        <color indexed="64"/>
      </bottom>
      <diagonal/>
    </border>
    <border>
      <left/>
      <right style="thin">
        <color indexed="22"/>
      </right>
      <top style="thin">
        <color indexed="22"/>
      </top>
      <bottom style="thin">
        <color indexed="22"/>
      </bottom>
      <diagonal/>
    </border>
    <border>
      <left style="hair">
        <color indexed="64"/>
      </left>
      <right/>
      <top style="hair">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right style="hair">
        <color indexed="8"/>
      </right>
      <top style="hair">
        <color indexed="8"/>
      </top>
      <bottom style="hair">
        <color indexed="8"/>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diagonal/>
    </border>
    <border>
      <left style="thin">
        <color indexed="22"/>
      </left>
      <right/>
      <top style="thin">
        <color indexed="22"/>
      </top>
      <bottom style="thin">
        <color indexed="22"/>
      </bottom>
      <diagonal/>
    </border>
    <border>
      <left style="hair">
        <color indexed="64"/>
      </left>
      <right style="hair">
        <color indexed="64"/>
      </right>
      <top style="hair">
        <color indexed="64"/>
      </top>
      <bottom/>
      <diagonal/>
    </border>
    <border>
      <left style="thin">
        <color indexed="64"/>
      </left>
      <right/>
      <top/>
      <bottom/>
      <diagonal/>
    </border>
    <border>
      <left style="hair">
        <color indexed="8"/>
      </left>
      <right/>
      <top style="hair">
        <color indexed="8"/>
      </top>
      <bottom style="hair">
        <color indexed="8"/>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thin">
        <color indexed="22"/>
      </top>
      <bottom style="thin">
        <color indexed="22"/>
      </bottom>
      <diagonal/>
    </border>
    <border>
      <left/>
      <right style="thin">
        <color indexed="22"/>
      </right>
      <top style="thin">
        <color indexed="22"/>
      </top>
      <bottom/>
      <diagonal/>
    </border>
    <border>
      <left style="medium">
        <color indexed="64"/>
      </left>
      <right style="hair">
        <color indexed="64"/>
      </right>
      <top/>
      <bottom style="hair">
        <color indexed="64"/>
      </bottom>
      <diagonal/>
    </border>
    <border>
      <left/>
      <right/>
      <top/>
      <bottom style="hair">
        <color indexed="64"/>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right style="medium">
        <color indexed="64"/>
      </right>
      <top/>
      <bottom style="hair">
        <color indexed="64"/>
      </bottom>
      <diagonal/>
    </border>
    <border>
      <left style="thin">
        <color indexed="64"/>
      </left>
      <right/>
      <top/>
      <bottom style="medium">
        <color indexed="64"/>
      </bottom>
      <diagonal/>
    </border>
    <border>
      <left style="thin">
        <color indexed="22"/>
      </left>
      <right/>
      <top style="thin">
        <color indexed="22"/>
      </top>
      <bottom/>
      <diagonal/>
    </border>
    <border>
      <left style="thin">
        <color indexed="22"/>
      </left>
      <right/>
      <top/>
      <bottom/>
      <diagonal/>
    </border>
    <border>
      <left/>
      <right/>
      <top style="thin">
        <color indexed="22"/>
      </top>
      <bottom style="hair">
        <color indexed="64"/>
      </bottom>
      <diagonal/>
    </border>
    <border>
      <left style="thin">
        <color indexed="22"/>
      </left>
      <right style="thin">
        <color indexed="22"/>
      </right>
      <top/>
      <bottom style="thin">
        <color indexed="22"/>
      </bottom>
      <diagonal/>
    </border>
    <border>
      <left/>
      <right/>
      <top style="thin">
        <color indexed="22"/>
      </top>
      <bottom/>
      <diagonal/>
    </border>
    <border>
      <left/>
      <right/>
      <top style="medium">
        <color indexed="64"/>
      </top>
      <bottom style="hair">
        <color indexed="64"/>
      </bottom>
      <diagonal/>
    </border>
    <border>
      <left/>
      <right style="thin">
        <color indexed="22"/>
      </right>
      <top/>
      <bottom/>
      <diagonal/>
    </border>
    <border>
      <left style="thin">
        <color indexed="22"/>
      </left>
      <right style="thin">
        <color indexed="22"/>
      </right>
      <top style="thin">
        <color indexed="22"/>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medium">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ck">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medium">
        <color indexed="64"/>
      </left>
      <right style="thin">
        <color indexed="22"/>
      </right>
      <top style="medium">
        <color indexed="64"/>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thin">
        <color indexed="22"/>
      </right>
      <top style="medium">
        <color indexed="64"/>
      </top>
      <bottom/>
      <diagonal/>
    </border>
    <border>
      <left style="thin">
        <color indexed="22"/>
      </left>
      <right/>
      <top style="medium">
        <color indexed="64"/>
      </top>
      <bottom/>
      <diagonal/>
    </border>
    <border>
      <left style="hair">
        <color indexed="64"/>
      </left>
      <right/>
      <top style="medium">
        <color indexed="64"/>
      </top>
      <bottom style="hair">
        <color indexed="64"/>
      </bottom>
      <diagonal/>
    </border>
    <border>
      <left style="medium">
        <color indexed="64"/>
      </left>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839">
    <xf numFmtId="0" fontId="0" fillId="0" borderId="0" xfId="0"/>
    <xf numFmtId="0" fontId="9"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vertical="center"/>
    </xf>
    <xf numFmtId="0" fontId="2" fillId="0" borderId="0" xfId="0" applyFont="1" applyAlignment="1">
      <alignment vertical="center"/>
    </xf>
    <xf numFmtId="0" fontId="9" fillId="0" borderId="0" xfId="0" applyFont="1" applyAlignment="1">
      <alignment horizontal="left" vertical="center" wrapText="1"/>
    </xf>
    <xf numFmtId="0" fontId="10" fillId="0" borderId="0" xfId="0" applyFont="1" applyAlignment="1">
      <alignment horizontal="left" vertical="center"/>
    </xf>
    <xf numFmtId="0" fontId="0" fillId="0" borderId="0" xfId="0" applyAlignment="1">
      <alignment vertical="center"/>
    </xf>
    <xf numFmtId="0" fontId="4" fillId="0" borderId="0" xfId="0" applyFont="1" applyAlignment="1">
      <alignment vertical="center"/>
    </xf>
    <xf numFmtId="0" fontId="13" fillId="0" borderId="0" xfId="0" applyFont="1" applyAlignment="1">
      <alignment vertical="center" wrapText="1"/>
    </xf>
    <xf numFmtId="0" fontId="0" fillId="0" borderId="0" xfId="0" applyAlignment="1">
      <alignment vertical="center" wrapText="1"/>
    </xf>
    <xf numFmtId="0" fontId="10" fillId="0" borderId="0" xfId="0" applyFont="1" applyAlignment="1">
      <alignment vertical="center"/>
    </xf>
    <xf numFmtId="0" fontId="9" fillId="0" borderId="0" xfId="0" applyFont="1" applyAlignment="1">
      <alignment horizontal="left" vertical="center"/>
    </xf>
    <xf numFmtId="16" fontId="9" fillId="0" borderId="0" xfId="0" quotePrefix="1" applyNumberFormat="1" applyFont="1" applyAlignment="1">
      <alignment horizontal="left" vertical="center" wrapText="1"/>
    </xf>
    <xf numFmtId="17" fontId="9" fillId="0" borderId="0" xfId="0" quotePrefix="1" applyNumberFormat="1" applyFont="1" applyAlignment="1">
      <alignment horizontal="left" vertical="center" wrapText="1"/>
    </xf>
    <xf numFmtId="0" fontId="10" fillId="0" borderId="0" xfId="0" applyFont="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vertical="center"/>
    </xf>
    <xf numFmtId="0" fontId="9" fillId="0" borderId="3" xfId="0" applyFont="1" applyBorder="1" applyAlignment="1">
      <alignment horizontal="left" vertical="center"/>
    </xf>
    <xf numFmtId="0" fontId="9" fillId="0" borderId="6" xfId="0" applyFont="1" applyBorder="1" applyAlignment="1">
      <alignment horizontal="left" vertical="center" wrapText="1"/>
    </xf>
    <xf numFmtId="16" fontId="9" fillId="0" borderId="6" xfId="0" quotePrefix="1" applyNumberFormat="1" applyFont="1" applyBorder="1" applyAlignment="1">
      <alignment horizontal="left" vertical="center" wrapText="1"/>
    </xf>
    <xf numFmtId="17" fontId="9" fillId="0" borderId="6" xfId="0" quotePrefix="1" applyNumberFormat="1" applyFont="1" applyBorder="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9" fillId="0" borderId="4" xfId="0" applyFont="1" applyBorder="1" applyAlignment="1">
      <alignment horizontal="left" vertical="center"/>
    </xf>
    <xf numFmtId="0" fontId="9" fillId="0" borderId="9" xfId="0" applyFont="1" applyBorder="1" applyAlignment="1">
      <alignment horizontal="left" vertical="center"/>
    </xf>
    <xf numFmtId="0" fontId="18" fillId="0" borderId="0" xfId="0" applyFont="1" applyAlignment="1">
      <alignment vertical="center" wrapText="1"/>
    </xf>
    <xf numFmtId="2" fontId="0" fillId="0" borderId="0" xfId="0" applyNumberFormat="1" applyAlignment="1">
      <alignment vertical="center"/>
    </xf>
    <xf numFmtId="0" fontId="20" fillId="0" borderId="0" xfId="0" applyFont="1" applyAlignment="1">
      <alignment vertical="center"/>
    </xf>
    <xf numFmtId="0" fontId="0" fillId="0" borderId="10" xfId="0" applyBorder="1" applyAlignment="1">
      <alignment vertical="center"/>
    </xf>
    <xf numFmtId="0" fontId="2" fillId="0" borderId="11" xfId="0" applyFont="1" applyBorder="1" applyAlignment="1">
      <alignment vertical="center"/>
    </xf>
    <xf numFmtId="0" fontId="0" fillId="0" borderId="12" xfId="0" applyBorder="1" applyAlignment="1">
      <alignment vertical="center"/>
    </xf>
    <xf numFmtId="0" fontId="0" fillId="0" borderId="0" xfId="0" applyAlignment="1">
      <alignment horizontal="center" vertical="center"/>
    </xf>
    <xf numFmtId="0" fontId="0" fillId="0" borderId="0" xfId="0" applyAlignment="1" applyProtection="1">
      <alignment vertical="center"/>
      <protection locked="0"/>
    </xf>
    <xf numFmtId="2" fontId="4" fillId="0" borderId="0" xfId="0" applyNumberFormat="1" applyFont="1" applyAlignment="1" applyProtection="1">
      <alignment horizontal="righ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2"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pplyProtection="1">
      <alignment vertical="center" wrapText="1"/>
      <protection locked="0"/>
    </xf>
    <xf numFmtId="0" fontId="33" fillId="0" borderId="0" xfId="0" applyFont="1" applyAlignment="1" applyProtection="1">
      <alignment vertical="center"/>
      <protection locked="0"/>
    </xf>
    <xf numFmtId="0" fontId="15" fillId="0" borderId="0" xfId="0" applyFont="1" applyAlignment="1" applyProtection="1">
      <alignment vertical="center" wrapText="1"/>
      <protection locked="0"/>
    </xf>
    <xf numFmtId="15" fontId="23" fillId="0" borderId="0" xfId="0" applyNumberFormat="1" applyFont="1" applyAlignment="1" applyProtection="1">
      <alignment vertical="center" wrapText="1"/>
      <protection locked="0"/>
    </xf>
    <xf numFmtId="0" fontId="9" fillId="0" borderId="6"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2" fillId="0" borderId="0" xfId="0" quotePrefix="1" applyFont="1" applyAlignment="1">
      <alignment horizontal="right" vertical="center"/>
    </xf>
    <xf numFmtId="0" fontId="0" fillId="0" borderId="4" xfId="0" applyBorder="1" applyAlignment="1">
      <alignment vertical="center"/>
    </xf>
    <xf numFmtId="0" fontId="0" fillId="0" borderId="14" xfId="0" applyBorder="1" applyAlignment="1">
      <alignment vertical="center"/>
    </xf>
    <xf numFmtId="2" fontId="0" fillId="0" borderId="6" xfId="0" applyNumberFormat="1" applyBorder="1" applyAlignment="1">
      <alignment vertical="center"/>
    </xf>
    <xf numFmtId="0" fontId="42" fillId="0" borderId="0" xfId="0" applyFont="1" applyAlignment="1">
      <alignment vertical="center"/>
    </xf>
    <xf numFmtId="0" fontId="15" fillId="0" borderId="0" xfId="0" applyFont="1" applyAlignment="1">
      <alignment vertical="center" wrapText="1"/>
    </xf>
    <xf numFmtId="0" fontId="9" fillId="0" borderId="15" xfId="0" applyFont="1" applyBorder="1" applyAlignment="1">
      <alignment vertical="center" wrapText="1"/>
    </xf>
    <xf numFmtId="0" fontId="9" fillId="0" borderId="13" xfId="0" applyFont="1" applyBorder="1" applyAlignment="1">
      <alignment vertical="center" wrapText="1"/>
    </xf>
    <xf numFmtId="0" fontId="0" fillId="0" borderId="0" xfId="0" applyAlignment="1">
      <alignment wrapText="1"/>
    </xf>
    <xf numFmtId="0" fontId="13" fillId="0" borderId="0" xfId="0" applyFont="1" applyAlignment="1" applyProtection="1">
      <alignment vertical="center"/>
      <protection locked="0"/>
    </xf>
    <xf numFmtId="2" fontId="4" fillId="0" borderId="4" xfId="0" applyNumberFormat="1" applyFont="1" applyBorder="1" applyAlignment="1">
      <alignment horizontal="right" vertical="center"/>
    </xf>
    <xf numFmtId="0" fontId="0" fillId="0" borderId="0" xfId="0" applyAlignment="1" applyProtection="1">
      <alignment vertical="center" wrapText="1"/>
      <protection locked="0"/>
    </xf>
    <xf numFmtId="2" fontId="4" fillId="0" borderId="0" xfId="0" applyNumberFormat="1" applyFont="1" applyAlignment="1">
      <alignment horizontal="right" vertical="center"/>
    </xf>
    <xf numFmtId="2" fontId="4" fillId="0" borderId="14" xfId="0" applyNumberFormat="1" applyFont="1" applyBorder="1" applyAlignment="1">
      <alignment horizontal="right" vertical="center"/>
    </xf>
    <xf numFmtId="2" fontId="4" fillId="0" borderId="12" xfId="0" applyNumberFormat="1" applyFont="1" applyBorder="1" applyAlignment="1">
      <alignment horizontal="right" vertical="center"/>
    </xf>
    <xf numFmtId="2" fontId="4" fillId="0" borderId="2" xfId="0" applyNumberFormat="1" applyFont="1" applyBorder="1" applyAlignment="1">
      <alignment horizontal="right" vertical="center"/>
    </xf>
    <xf numFmtId="2" fontId="4" fillId="0" borderId="3" xfId="0" applyNumberFormat="1" applyFont="1" applyBorder="1" applyAlignment="1">
      <alignment horizontal="right" vertical="center"/>
    </xf>
    <xf numFmtId="2" fontId="4" fillId="0" borderId="15" xfId="0" applyNumberFormat="1" applyFont="1" applyBorder="1" applyAlignment="1">
      <alignment horizontal="right" vertical="center"/>
    </xf>
    <xf numFmtId="2" fontId="0" fillId="0" borderId="4" xfId="0" applyNumberFormat="1" applyBorder="1" applyAlignment="1">
      <alignment horizontal="right" vertical="center"/>
    </xf>
    <xf numFmtId="2" fontId="0" fillId="0" borderId="0" xfId="0" applyNumberFormat="1" applyAlignment="1">
      <alignment horizontal="right" vertical="center"/>
    </xf>
    <xf numFmtId="2" fontId="0" fillId="0" borderId="14" xfId="0" applyNumberFormat="1" applyBorder="1" applyAlignment="1">
      <alignment horizontal="right" vertical="center"/>
    </xf>
    <xf numFmtId="2" fontId="2" fillId="0" borderId="5" xfId="0" applyNumberFormat="1" applyFont="1" applyBorder="1" applyAlignment="1">
      <alignment horizontal="right" vertical="center"/>
    </xf>
    <xf numFmtId="2" fontId="2" fillId="0" borderId="6" xfId="0" applyNumberFormat="1" applyFont="1" applyBorder="1" applyAlignment="1">
      <alignment horizontal="right" vertical="center"/>
    </xf>
    <xf numFmtId="0" fontId="18" fillId="0" borderId="0" xfId="0" applyFont="1" applyAlignment="1" applyProtection="1">
      <alignment vertical="center"/>
      <protection locked="0"/>
    </xf>
    <xf numFmtId="2" fontId="4" fillId="0" borderId="4" xfId="0" quotePrefix="1" applyNumberFormat="1" applyFont="1" applyBorder="1" applyAlignment="1">
      <alignment horizontal="right" vertical="center"/>
    </xf>
    <xf numFmtId="2" fontId="4" fillId="0" borderId="0" xfId="0" quotePrefix="1" applyNumberFormat="1" applyFont="1" applyAlignment="1">
      <alignment horizontal="right" vertical="center"/>
    </xf>
    <xf numFmtId="2" fontId="2" fillId="0" borderId="0" xfId="0" applyNumberFormat="1" applyFont="1" applyAlignment="1">
      <alignment horizontal="right"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6" fillId="0" borderId="4" xfId="0" applyFont="1" applyBorder="1" applyAlignment="1">
      <alignment horizontal="right" vertical="center"/>
    </xf>
    <xf numFmtId="0" fontId="41" fillId="0" borderId="0" xfId="0" applyFont="1" applyAlignment="1" applyProtection="1">
      <alignment wrapText="1"/>
      <protection locked="0"/>
    </xf>
    <xf numFmtId="0" fontId="0" fillId="0" borderId="0" xfId="0" applyAlignment="1" applyProtection="1">
      <alignment wrapText="1"/>
      <protection locked="0"/>
    </xf>
    <xf numFmtId="0" fontId="0" fillId="0" borderId="0" xfId="0" applyProtection="1">
      <protection locked="0"/>
    </xf>
    <xf numFmtId="0" fontId="9" fillId="0" borderId="0" xfId="0" applyFont="1" applyAlignment="1" applyProtection="1">
      <alignment vertical="center" wrapText="1"/>
      <protection locked="0"/>
    </xf>
    <xf numFmtId="0" fontId="20" fillId="0" borderId="0" xfId="0" applyFont="1"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2" fillId="0" borderId="18" xfId="0" applyFont="1" applyBorder="1" applyAlignment="1" applyProtection="1">
      <alignment vertical="center"/>
      <protection locked="0"/>
    </xf>
    <xf numFmtId="0" fontId="0" fillId="0" borderId="18" xfId="0" applyBorder="1" applyAlignment="1" applyProtection="1">
      <alignment vertical="center"/>
      <protection locked="0"/>
    </xf>
    <xf numFmtId="0" fontId="9" fillId="0" borderId="18" xfId="0" applyFont="1" applyBorder="1" applyAlignment="1" applyProtection="1">
      <alignment vertical="center" wrapText="1"/>
      <protection locked="0"/>
    </xf>
    <xf numFmtId="0" fontId="9" fillId="0" borderId="0" xfId="0" applyFont="1" applyAlignment="1" applyProtection="1">
      <alignment vertical="center"/>
      <protection locked="0"/>
    </xf>
    <xf numFmtId="0" fontId="13" fillId="0" borderId="0" xfId="0" applyFont="1" applyAlignment="1" applyProtection="1">
      <alignment vertical="center" wrapText="1"/>
      <protection locked="0"/>
    </xf>
    <xf numFmtId="0" fontId="10" fillId="0" borderId="0" xfId="0" applyFont="1" applyAlignment="1" applyProtection="1">
      <alignment vertical="center"/>
      <protection locked="0"/>
    </xf>
    <xf numFmtId="0" fontId="2" fillId="0" borderId="18"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10" fillId="0" borderId="18" xfId="0" applyFont="1" applyBorder="1" applyAlignment="1">
      <alignment vertical="center"/>
    </xf>
    <xf numFmtId="0" fontId="18" fillId="0" borderId="18" xfId="0" applyFont="1" applyBorder="1" applyAlignment="1" applyProtection="1">
      <alignment vertical="center"/>
      <protection locked="0"/>
    </xf>
    <xf numFmtId="0" fontId="2" fillId="0" borderId="0" xfId="0" applyFont="1" applyAlignment="1" applyProtection="1">
      <alignment horizontal="right" vertical="center"/>
      <protection locked="0"/>
    </xf>
    <xf numFmtId="2" fontId="2" fillId="0" borderId="0" xfId="0" applyNumberFormat="1" applyFont="1" applyAlignment="1" applyProtection="1">
      <alignment horizontal="center" vertical="center" wrapText="1"/>
      <protection locked="0"/>
    </xf>
    <xf numFmtId="0" fontId="13" fillId="0" borderId="22" xfId="0" applyFont="1" applyBorder="1" applyAlignment="1" applyProtection="1">
      <alignment horizontal="right" vertical="center"/>
      <protection locked="0"/>
    </xf>
    <xf numFmtId="2" fontId="2" fillId="0" borderId="16" xfId="0" applyNumberFormat="1" applyFont="1" applyBorder="1" applyAlignment="1" applyProtection="1">
      <alignment horizontal="center" vertical="center"/>
      <protection locked="0"/>
    </xf>
    <xf numFmtId="0" fontId="2" fillId="0" borderId="23" xfId="0" applyFont="1" applyBorder="1" applyAlignment="1" applyProtection="1">
      <alignment horizontal="right" vertical="center"/>
      <protection locked="0"/>
    </xf>
    <xf numFmtId="2" fontId="2" fillId="0" borderId="18" xfId="0" applyNumberFormat="1" applyFont="1" applyBorder="1" applyAlignment="1" applyProtection="1">
      <alignment horizontal="center" vertical="center"/>
      <protection locked="0"/>
    </xf>
    <xf numFmtId="0" fontId="0" fillId="0" borderId="24" xfId="0" applyBorder="1" applyAlignment="1" applyProtection="1">
      <alignment vertical="center"/>
      <protection locked="0"/>
    </xf>
    <xf numFmtId="0" fontId="13" fillId="0" borderId="0" xfId="0" applyFont="1" applyAlignment="1" applyProtection="1">
      <alignment horizontal="right" vertical="center"/>
      <protection locked="0"/>
    </xf>
    <xf numFmtId="2" fontId="0" fillId="0" borderId="0" xfId="0" applyNumberFormat="1" applyAlignment="1" applyProtection="1">
      <alignment vertical="center"/>
      <protection locked="0"/>
    </xf>
    <xf numFmtId="0" fontId="0" fillId="0" borderId="25" xfId="0" applyBorder="1" applyAlignment="1" applyProtection="1">
      <alignment vertical="center"/>
      <protection locked="0"/>
    </xf>
    <xf numFmtId="0" fontId="2" fillId="0" borderId="23" xfId="0" quotePrefix="1" applyFont="1" applyBorder="1" applyAlignment="1">
      <alignment horizontal="right" vertical="center"/>
    </xf>
    <xf numFmtId="0" fontId="2" fillId="0" borderId="26" xfId="0" quotePrefix="1" applyFont="1" applyBorder="1" applyAlignment="1">
      <alignment horizontal="right" vertical="center"/>
    </xf>
    <xf numFmtId="0" fontId="0" fillId="0" borderId="24" xfId="0" applyBorder="1" applyAlignment="1">
      <alignment vertical="center"/>
    </xf>
    <xf numFmtId="0" fontId="0" fillId="0" borderId="27" xfId="0" applyBorder="1" applyAlignment="1" applyProtection="1">
      <alignment vertical="center"/>
      <protection locked="0"/>
    </xf>
    <xf numFmtId="0" fontId="0" fillId="0" borderId="28" xfId="0" applyBorder="1" applyAlignment="1" applyProtection="1">
      <alignment vertical="center"/>
      <protection locked="0"/>
    </xf>
    <xf numFmtId="0" fontId="0" fillId="0" borderId="29" xfId="0" applyBorder="1" applyAlignment="1">
      <alignment vertical="center"/>
    </xf>
    <xf numFmtId="0" fontId="0" fillId="0" borderId="0" xfId="0" applyAlignment="1" applyProtection="1">
      <alignment horizontal="right"/>
      <protection locked="0"/>
    </xf>
    <xf numFmtId="0" fontId="2" fillId="0" borderId="0" xfId="0" applyFont="1" applyAlignment="1" applyProtection="1">
      <alignment horizontal="center"/>
      <protection locked="0"/>
    </xf>
    <xf numFmtId="0" fontId="0" fillId="0" borderId="0" xfId="0" applyAlignment="1" applyProtection="1">
      <alignment horizont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13" fillId="0" borderId="0" xfId="0" applyFont="1" applyAlignment="1" applyProtection="1">
      <alignment horizontal="right" vertical="center" wrapText="1"/>
      <protection locked="0"/>
    </xf>
    <xf numFmtId="0" fontId="1" fillId="0" borderId="3" xfId="0" applyFont="1" applyBorder="1" applyAlignment="1" applyProtection="1">
      <alignment horizontal="right"/>
      <protection locked="0"/>
    </xf>
    <xf numFmtId="0" fontId="0" fillId="0" borderId="3" xfId="0" applyBorder="1" applyAlignment="1" applyProtection="1">
      <alignment horizontal="right"/>
      <protection locked="0"/>
    </xf>
    <xf numFmtId="0" fontId="0" fillId="0" borderId="15" xfId="0" applyBorder="1" applyAlignment="1" applyProtection="1">
      <alignment horizontal="right"/>
      <protection locked="0"/>
    </xf>
    <xf numFmtId="0" fontId="1" fillId="0" borderId="0" xfId="0" applyFont="1" applyAlignment="1" applyProtection="1">
      <alignment horizontal="right"/>
      <protection locked="0"/>
    </xf>
    <xf numFmtId="0" fontId="0" fillId="0" borderId="14" xfId="0" applyBorder="1" applyAlignment="1" applyProtection="1">
      <alignment horizontal="right"/>
      <protection locked="0"/>
    </xf>
    <xf numFmtId="2" fontId="0" fillId="0" borderId="0" xfId="0" applyNumberFormat="1" applyAlignment="1" applyProtection="1">
      <alignment horizontal="right"/>
      <protection locked="0"/>
    </xf>
    <xf numFmtId="2" fontId="0" fillId="0" borderId="30" xfId="0" applyNumberFormat="1" applyBorder="1" applyAlignment="1" applyProtection="1">
      <alignment horizontal="right" vertical="center"/>
      <protection locked="0"/>
    </xf>
    <xf numFmtId="2" fontId="0" fillId="0" borderId="27" xfId="0" applyNumberFormat="1" applyBorder="1" applyAlignment="1" applyProtection="1">
      <alignment horizontal="right" vertical="center"/>
      <protection locked="0"/>
    </xf>
    <xf numFmtId="0" fontId="0" fillId="0" borderId="28" xfId="0" applyBorder="1" applyAlignment="1">
      <alignment vertical="center"/>
    </xf>
    <xf numFmtId="2" fontId="0" fillId="0" borderId="0" xfId="0" applyNumberFormat="1" applyAlignment="1">
      <alignment horizontal="right"/>
    </xf>
    <xf numFmtId="2" fontId="0" fillId="0" borderId="24" xfId="0" applyNumberFormat="1" applyBorder="1" applyAlignment="1">
      <alignment horizontal="right" vertical="center"/>
    </xf>
    <xf numFmtId="2" fontId="0" fillId="0" borderId="6" xfId="0" applyNumberFormat="1" applyBorder="1" applyAlignment="1">
      <alignment horizontal="right"/>
    </xf>
    <xf numFmtId="2" fontId="0" fillId="0" borderId="31" xfId="0" applyNumberFormat="1" applyBorder="1" applyAlignment="1">
      <alignment horizontal="right" vertical="center"/>
    </xf>
    <xf numFmtId="2" fontId="0" fillId="0" borderId="29" xfId="0" applyNumberFormat="1" applyBorder="1" applyAlignment="1">
      <alignment horizontal="right" vertical="center"/>
    </xf>
    <xf numFmtId="0" fontId="4" fillId="0" borderId="0" xfId="0" applyFont="1" applyAlignment="1" applyProtection="1">
      <alignment vertical="center"/>
      <protection locked="0"/>
    </xf>
    <xf numFmtId="0" fontId="2" fillId="0" borderId="4" xfId="0" applyFont="1" applyBorder="1" applyAlignment="1" applyProtection="1">
      <alignment vertical="center"/>
      <protection locked="0"/>
    </xf>
    <xf numFmtId="0" fontId="2" fillId="0" borderId="18" xfId="0" applyFont="1" applyBorder="1" applyAlignment="1" applyProtection="1">
      <alignment vertical="center" wrapText="1"/>
      <protection locked="0"/>
    </xf>
    <xf numFmtId="0" fontId="4" fillId="0" borderId="18" xfId="0" applyFont="1" applyBorder="1" applyAlignment="1" applyProtection="1">
      <alignment vertical="center"/>
      <protection locked="0"/>
    </xf>
    <xf numFmtId="0" fontId="18" fillId="0" borderId="0" xfId="0" applyFont="1" applyAlignment="1" applyProtection="1">
      <alignment vertical="center" wrapText="1"/>
      <protection locked="0"/>
    </xf>
    <xf numFmtId="0" fontId="4" fillId="0" borderId="18"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9" fillId="0" borderId="19" xfId="0" applyFont="1" applyBorder="1" applyAlignment="1" applyProtection="1">
      <alignment horizontal="right" vertical="center" wrapText="1"/>
      <protection locked="0"/>
    </xf>
    <xf numFmtId="0" fontId="0" fillId="0" borderId="4" xfId="0" applyBorder="1" applyAlignment="1" applyProtection="1">
      <alignment vertical="center"/>
      <protection locked="0"/>
    </xf>
    <xf numFmtId="0" fontId="0" fillId="0" borderId="19" xfId="0" applyBorder="1" applyAlignment="1" applyProtection="1">
      <alignment horizontal="right" vertical="center"/>
      <protection locked="0"/>
    </xf>
    <xf numFmtId="0" fontId="0" fillId="0" borderId="5" xfId="0" applyBorder="1" applyAlignment="1" applyProtection="1">
      <alignment vertical="center"/>
      <protection locked="0"/>
    </xf>
    <xf numFmtId="0" fontId="13" fillId="0" borderId="6" xfId="0" applyFont="1" applyBorder="1" applyAlignment="1" applyProtection="1">
      <alignment vertical="center"/>
      <protection locked="0"/>
    </xf>
    <xf numFmtId="0" fontId="0" fillId="0" borderId="0" xfId="0" applyAlignment="1" applyProtection="1">
      <alignment horizontal="right" vertical="center"/>
      <protection locked="0"/>
    </xf>
    <xf numFmtId="0" fontId="9" fillId="0" borderId="0" xfId="0" applyFont="1" applyAlignment="1" applyProtection="1">
      <alignment horizontal="right" vertical="center" wrapText="1"/>
      <protection locked="0"/>
    </xf>
    <xf numFmtId="0" fontId="10" fillId="0" borderId="0" xfId="0" applyFont="1" applyAlignment="1" applyProtection="1">
      <alignment horizontal="right" vertical="center" wrapText="1"/>
      <protection locked="0"/>
    </xf>
    <xf numFmtId="2" fontId="4" fillId="0" borderId="19" xfId="0" applyNumberFormat="1" applyFont="1" applyBorder="1" applyAlignment="1">
      <alignment horizontal="right" vertical="center"/>
    </xf>
    <xf numFmtId="0" fontId="2" fillId="0" borderId="14" xfId="0" applyFont="1" applyBorder="1" applyAlignment="1">
      <alignment horizontal="right" vertical="center"/>
    </xf>
    <xf numFmtId="2" fontId="0" fillId="2" borderId="18" xfId="0" applyNumberFormat="1" applyFill="1" applyBorder="1" applyAlignment="1" applyProtection="1">
      <alignment vertical="center"/>
      <protection locked="0"/>
    </xf>
    <xf numFmtId="2" fontId="0" fillId="2" borderId="20" xfId="0" applyNumberFormat="1" applyFill="1" applyBorder="1" applyAlignment="1" applyProtection="1">
      <alignment vertical="center"/>
      <protection locked="0"/>
    </xf>
    <xf numFmtId="0" fontId="10" fillId="2" borderId="19" xfId="0" applyFont="1" applyFill="1" applyBorder="1" applyAlignment="1" applyProtection="1">
      <alignment horizontal="right" vertical="center" wrapText="1"/>
      <protection locked="0"/>
    </xf>
    <xf numFmtId="0" fontId="2" fillId="0" borderId="14"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4" xfId="0" applyFont="1" applyBorder="1" applyAlignment="1">
      <alignment vertical="center"/>
    </xf>
    <xf numFmtId="0" fontId="2" fillId="0" borderId="14" xfId="0" applyFont="1" applyBorder="1" applyAlignment="1">
      <alignment vertical="center"/>
    </xf>
    <xf numFmtId="0" fontId="2" fillId="0" borderId="32" xfId="0" applyFont="1" applyBorder="1" applyAlignment="1">
      <alignment vertical="center"/>
    </xf>
    <xf numFmtId="0" fontId="2" fillId="0" borderId="23" xfId="0" applyFont="1" applyBorder="1" applyAlignment="1">
      <alignment horizontal="right" vertical="center"/>
    </xf>
    <xf numFmtId="0" fontId="2" fillId="0" borderId="18" xfId="0" applyFont="1" applyBorder="1" applyAlignment="1">
      <alignment horizontal="right" vertical="center"/>
    </xf>
    <xf numFmtId="0" fontId="2" fillId="2" borderId="18" xfId="0" applyFont="1" applyFill="1" applyBorder="1" applyAlignment="1" applyProtection="1">
      <alignment horizontal="right" vertical="center"/>
      <protection locked="0"/>
    </xf>
    <xf numFmtId="2" fontId="2" fillId="0" borderId="0" xfId="0" applyNumberFormat="1" applyFont="1" applyAlignment="1" applyProtection="1">
      <alignment vertical="center"/>
      <protection locked="0"/>
    </xf>
    <xf numFmtId="0" fontId="43" fillId="0" borderId="0" xfId="0" applyFont="1" applyAlignment="1" applyProtection="1">
      <alignment vertical="center"/>
      <protection locked="0"/>
    </xf>
    <xf numFmtId="2" fontId="2" fillId="0" borderId="19" xfId="0" applyNumberFormat="1" applyFont="1" applyBorder="1" applyAlignment="1" applyProtection="1">
      <alignment horizontal="center" vertical="center"/>
      <protection locked="0"/>
    </xf>
    <xf numFmtId="2" fontId="0" fillId="2" borderId="19" xfId="0" applyNumberFormat="1" applyFill="1" applyBorder="1" applyAlignment="1" applyProtection="1">
      <alignment vertical="center"/>
      <protection locked="0"/>
    </xf>
    <xf numFmtId="2" fontId="0" fillId="2" borderId="21" xfId="0" applyNumberFormat="1" applyFill="1" applyBorder="1" applyAlignment="1" applyProtection="1">
      <alignment vertical="center"/>
      <protection locked="0"/>
    </xf>
    <xf numFmtId="2" fontId="2" fillId="0" borderId="15" xfId="0" applyNumberFormat="1" applyFont="1" applyBorder="1" applyAlignment="1" applyProtection="1">
      <alignment horizontal="center" vertical="center" wrapText="1"/>
      <protection locked="0"/>
    </xf>
    <xf numFmtId="0" fontId="2" fillId="0" borderId="6" xfId="0" applyFont="1" applyBorder="1" applyAlignment="1">
      <alignment vertical="center"/>
    </xf>
    <xf numFmtId="0" fontId="2" fillId="0" borderId="13" xfId="0" applyFont="1" applyBorder="1" applyAlignment="1">
      <alignment vertical="center"/>
    </xf>
    <xf numFmtId="0" fontId="2" fillId="0" borderId="26" xfId="0" applyFont="1" applyBorder="1" applyAlignment="1" applyProtection="1">
      <alignment vertical="center"/>
      <protection locked="0"/>
    </xf>
    <xf numFmtId="0" fontId="2" fillId="0" borderId="33" xfId="0" applyFont="1" applyBorder="1" applyAlignment="1" applyProtection="1">
      <alignment vertical="center"/>
      <protection locked="0"/>
    </xf>
    <xf numFmtId="0" fontId="18" fillId="0" borderId="2" xfId="0" applyFont="1" applyBorder="1" applyAlignment="1" applyProtection="1">
      <alignment vertical="center"/>
      <protection locked="0"/>
    </xf>
    <xf numFmtId="2" fontId="4" fillId="0" borderId="0" xfId="0" applyNumberFormat="1" applyFont="1" applyAlignment="1">
      <alignment horizontal="center" vertical="center" wrapText="1"/>
    </xf>
    <xf numFmtId="2" fontId="4" fillId="0" borderId="14" xfId="0" applyNumberFormat="1" applyFont="1" applyBorder="1" applyAlignment="1">
      <alignment horizontal="center" vertical="center"/>
    </xf>
    <xf numFmtId="2" fontId="2" fillId="0" borderId="0" xfId="0" applyNumberFormat="1" applyFont="1" applyAlignment="1">
      <alignment horizontal="center" vertical="center" wrapText="1"/>
    </xf>
    <xf numFmtId="2" fontId="2" fillId="0" borderId="14" xfId="0" applyNumberFormat="1" applyFont="1" applyBorder="1" applyAlignment="1">
      <alignment horizontal="center" vertical="center"/>
    </xf>
    <xf numFmtId="2" fontId="4"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28" xfId="0" applyFont="1" applyBorder="1" applyAlignment="1">
      <alignment vertical="center"/>
    </xf>
    <xf numFmtId="0" fontId="2" fillId="0" borderId="28" xfId="0" applyFont="1" applyBorder="1" applyAlignment="1" applyProtection="1">
      <alignment vertical="center"/>
      <protection locked="0"/>
    </xf>
    <xf numFmtId="0" fontId="10" fillId="0" borderId="34" xfId="0" applyFont="1" applyBorder="1" applyAlignment="1">
      <alignment vertical="center" wrapText="1"/>
    </xf>
    <xf numFmtId="0" fontId="10" fillId="0" borderId="35" xfId="0" applyFont="1" applyBorder="1" applyAlignment="1">
      <alignment vertical="center" wrapText="1"/>
    </xf>
    <xf numFmtId="0" fontId="10" fillId="0" borderId="36" xfId="0" applyFont="1" applyBorder="1" applyAlignment="1">
      <alignment vertical="center" wrapText="1"/>
    </xf>
    <xf numFmtId="0" fontId="0" fillId="0" borderId="37" xfId="0" applyBorder="1" applyAlignment="1">
      <alignment vertical="center"/>
    </xf>
    <xf numFmtId="0" fontId="4" fillId="0" borderId="3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0" fillId="0" borderId="11"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4" fillId="0" borderId="7" xfId="0" applyFont="1" applyBorder="1" applyAlignment="1">
      <alignment vertical="center"/>
    </xf>
    <xf numFmtId="0" fontId="0" fillId="0" borderId="26" xfId="0" applyBorder="1" applyAlignment="1">
      <alignment vertical="center"/>
    </xf>
    <xf numFmtId="0" fontId="0" fillId="0" borderId="14" xfId="0" applyBorder="1" applyAlignment="1" applyProtection="1">
      <alignment vertical="center"/>
      <protection locked="0"/>
    </xf>
    <xf numFmtId="0" fontId="6" fillId="0" borderId="18"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0" fillId="0" borderId="38" xfId="0"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7" fillId="0" borderId="0" xfId="0" applyFont="1" applyAlignment="1">
      <alignment vertical="center"/>
    </xf>
    <xf numFmtId="0" fontId="0" fillId="0" borderId="4" xfId="0" applyBorder="1" applyAlignment="1">
      <alignment horizontal="center" vertical="center"/>
    </xf>
    <xf numFmtId="0" fontId="0" fillId="0" borderId="14" xfId="0"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2" fontId="4" fillId="0" borderId="4" xfId="0" applyNumberFormat="1" applyFont="1" applyBorder="1" applyAlignment="1">
      <alignment horizontal="center" vertical="center"/>
    </xf>
    <xf numFmtId="0" fontId="4" fillId="0" borderId="6" xfId="0" applyFont="1" applyBorder="1" applyAlignment="1">
      <alignment vertical="center"/>
    </xf>
    <xf numFmtId="0" fontId="8" fillId="0" borderId="39" xfId="0" applyFont="1" applyBorder="1" applyAlignment="1">
      <alignment horizontal="center" vertical="center"/>
    </xf>
    <xf numFmtId="0" fontId="8" fillId="0" borderId="41" xfId="0" applyFont="1" applyBorder="1" applyAlignment="1">
      <alignment horizontal="center" vertical="center"/>
    </xf>
    <xf numFmtId="2" fontId="8" fillId="0" borderId="4" xfId="0" applyNumberFormat="1" applyFont="1" applyBorder="1" applyAlignment="1">
      <alignment horizontal="center" vertical="center"/>
    </xf>
    <xf numFmtId="2" fontId="8" fillId="0" borderId="0" xfId="0" applyNumberFormat="1" applyFont="1" applyAlignment="1">
      <alignment horizontal="center" vertical="center"/>
    </xf>
    <xf numFmtId="2" fontId="8" fillId="0" borderId="14" xfId="0" applyNumberFormat="1" applyFont="1" applyBorder="1" applyAlignment="1">
      <alignment horizontal="center" vertical="center"/>
    </xf>
    <xf numFmtId="2" fontId="0" fillId="0" borderId="26" xfId="0" applyNumberFormat="1" applyBorder="1" applyAlignment="1">
      <alignment vertical="center"/>
    </xf>
    <xf numFmtId="2" fontId="0" fillId="0" borderId="20" xfId="0" applyNumberFormat="1" applyBorder="1" applyAlignment="1">
      <alignment vertical="center"/>
    </xf>
    <xf numFmtId="2" fontId="0" fillId="0" borderId="21" xfId="0" applyNumberFormat="1" applyBorder="1" applyAlignment="1">
      <alignment vertical="center"/>
    </xf>
    <xf numFmtId="0" fontId="13" fillId="0" borderId="28" xfId="0" applyFont="1" applyBorder="1" applyAlignment="1" applyProtection="1">
      <alignment vertical="center" wrapText="1"/>
      <protection locked="0"/>
    </xf>
    <xf numFmtId="0" fontId="0" fillId="0" borderId="33" xfId="0" applyBorder="1" applyAlignment="1" applyProtection="1">
      <alignment vertical="center"/>
      <protection locked="0"/>
    </xf>
    <xf numFmtId="0" fontId="0" fillId="0" borderId="33" xfId="0" applyBorder="1" applyAlignment="1">
      <alignment vertical="center"/>
    </xf>
    <xf numFmtId="0" fontId="13" fillId="0" borderId="30" xfId="0" applyFont="1" applyBorder="1" applyAlignment="1" applyProtection="1">
      <alignment vertical="center" wrapText="1"/>
      <protection locked="0"/>
    </xf>
    <xf numFmtId="0" fontId="6" fillId="0" borderId="42" xfId="0" applyFont="1" applyBorder="1" applyAlignment="1" applyProtection="1">
      <alignment vertical="center"/>
      <protection locked="0"/>
    </xf>
    <xf numFmtId="0" fontId="0" fillId="0" borderId="43" xfId="0" applyBorder="1" applyAlignment="1">
      <alignment vertical="center"/>
    </xf>
    <xf numFmtId="0" fontId="2" fillId="0" borderId="30" xfId="0" applyFont="1" applyBorder="1" applyAlignment="1" applyProtection="1">
      <alignment vertical="center"/>
      <protection locked="0"/>
    </xf>
    <xf numFmtId="0" fontId="0" fillId="0" borderId="43" xfId="0" applyBorder="1" applyAlignment="1" applyProtection="1">
      <alignment vertical="center"/>
      <protection locked="0"/>
    </xf>
    <xf numFmtId="0" fontId="4" fillId="0" borderId="14" xfId="0" applyFont="1" applyBorder="1" applyAlignment="1">
      <alignment vertical="center"/>
    </xf>
    <xf numFmtId="2" fontId="2" fillId="0" borderId="0" xfId="0" applyNumberFormat="1" applyFont="1" applyAlignment="1" applyProtection="1">
      <alignment horizontal="left" vertical="center" wrapText="1"/>
      <protection locked="0"/>
    </xf>
    <xf numFmtId="0" fontId="2" fillId="2" borderId="44" xfId="0" applyFont="1" applyFill="1" applyBorder="1" applyAlignment="1" applyProtection="1">
      <alignment horizontal="right" vertical="center"/>
      <protection locked="0"/>
    </xf>
    <xf numFmtId="0" fontId="2" fillId="2" borderId="45" xfId="0" applyFont="1" applyFill="1" applyBorder="1" applyAlignment="1" applyProtection="1">
      <alignment horizontal="right" vertical="center"/>
      <protection locked="0"/>
    </xf>
    <xf numFmtId="0" fontId="2" fillId="0" borderId="46" xfId="0" applyFont="1" applyBorder="1" applyAlignment="1">
      <alignment horizontal="right"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32"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8" fillId="0" borderId="4" xfId="0" applyFont="1" applyBorder="1" applyAlignment="1">
      <alignment horizontal="center" vertical="center"/>
    </xf>
    <xf numFmtId="0" fontId="8" fillId="0" borderId="14" xfId="0" applyFont="1" applyBorder="1" applyAlignment="1">
      <alignment horizontal="center" vertical="center"/>
    </xf>
    <xf numFmtId="2" fontId="6" fillId="0" borderId="0" xfId="0" applyNumberFormat="1" applyFont="1" applyAlignment="1">
      <alignment horizontal="center" vertical="center" wrapText="1"/>
    </xf>
    <xf numFmtId="0" fontId="0" fillId="0" borderId="4" xfId="0" applyBorder="1" applyAlignment="1">
      <alignment horizontal="right" vertical="center"/>
    </xf>
    <xf numFmtId="0" fontId="0" fillId="0" borderId="0" xfId="0" applyAlignment="1">
      <alignment horizontal="right" vertical="center"/>
    </xf>
    <xf numFmtId="0" fontId="0" fillId="0" borderId="14" xfId="0" applyBorder="1" applyAlignment="1">
      <alignment horizontal="right" vertical="center"/>
    </xf>
    <xf numFmtId="2" fontId="2" fillId="0" borderId="13" xfId="0" applyNumberFormat="1" applyFont="1" applyBorder="1" applyAlignment="1">
      <alignment horizontal="right" vertical="center"/>
    </xf>
    <xf numFmtId="2" fontId="0" fillId="3" borderId="47" xfId="0" applyNumberFormat="1" applyFill="1" applyBorder="1" applyAlignment="1" applyProtection="1">
      <alignment vertical="center"/>
      <protection locked="0"/>
    </xf>
    <xf numFmtId="2" fontId="0" fillId="3" borderId="47" xfId="0" applyNumberFormat="1" applyFill="1" applyBorder="1" applyAlignment="1" applyProtection="1">
      <alignment horizontal="center" vertical="center"/>
      <protection locked="0"/>
    </xf>
    <xf numFmtId="0" fontId="2" fillId="3" borderId="1" xfId="0" quotePrefix="1" applyFont="1" applyFill="1" applyBorder="1" applyAlignment="1" applyProtection="1">
      <alignment horizontal="right" vertical="center"/>
      <protection locked="0"/>
    </xf>
    <xf numFmtId="2" fontId="0" fillId="3" borderId="18" xfId="0" applyNumberFormat="1" applyFill="1" applyBorder="1" applyAlignment="1" applyProtection="1">
      <alignment vertical="center"/>
      <protection locked="0"/>
    </xf>
    <xf numFmtId="0" fontId="2" fillId="3" borderId="27" xfId="0" applyFont="1" applyFill="1" applyBorder="1" applyAlignment="1" applyProtection="1">
      <alignment horizontal="right" vertical="center"/>
      <protection locked="0"/>
    </xf>
    <xf numFmtId="0" fontId="2" fillId="3" borderId="48" xfId="0" applyFont="1" applyFill="1" applyBorder="1" applyAlignment="1" applyProtection="1">
      <alignment horizontal="right" vertical="center"/>
      <protection locked="0"/>
    </xf>
    <xf numFmtId="0" fontId="10" fillId="3" borderId="18" xfId="0" applyFont="1" applyFill="1" applyBorder="1" applyAlignment="1" applyProtection="1">
      <alignment horizontal="right" vertical="center" wrapText="1"/>
      <protection locked="0"/>
    </xf>
    <xf numFmtId="0" fontId="10" fillId="2" borderId="28" xfId="0" applyFont="1" applyFill="1" applyBorder="1" applyAlignment="1" applyProtection="1">
      <alignment vertical="center"/>
      <protection locked="0"/>
    </xf>
    <xf numFmtId="0" fontId="10" fillId="3" borderId="28" xfId="0" applyFont="1" applyFill="1" applyBorder="1" applyAlignment="1" applyProtection="1">
      <alignment vertical="center"/>
      <protection locked="0"/>
    </xf>
    <xf numFmtId="0" fontId="53" fillId="0" borderId="0" xfId="0" applyFont="1" applyProtection="1">
      <protection locked="0"/>
    </xf>
    <xf numFmtId="0" fontId="0" fillId="4" borderId="49" xfId="0" applyFill="1" applyBorder="1" applyAlignment="1">
      <alignment horizontal="center" vertical="center"/>
    </xf>
    <xf numFmtId="0" fontId="0" fillId="4" borderId="0" xfId="0" applyFill="1" applyAlignment="1">
      <alignment horizontal="center" vertical="center"/>
    </xf>
    <xf numFmtId="0" fontId="0" fillId="4" borderId="14" xfId="0" applyFill="1" applyBorder="1" applyAlignment="1">
      <alignment horizontal="center" vertical="center"/>
    </xf>
    <xf numFmtId="0" fontId="8" fillId="0" borderId="50" xfId="0" applyFont="1" applyBorder="1" applyAlignment="1">
      <alignment horizontal="center" vertical="center"/>
    </xf>
    <xf numFmtId="0" fontId="7" fillId="0" borderId="50" xfId="0" applyFont="1" applyBorder="1" applyAlignment="1">
      <alignment horizontal="center" vertical="center"/>
    </xf>
    <xf numFmtId="0" fontId="38" fillId="0" borderId="0" xfId="0" applyFont="1" applyAlignment="1">
      <alignment vertical="center"/>
    </xf>
    <xf numFmtId="0" fontId="12" fillId="0" borderId="0" xfId="0" applyFont="1" applyAlignment="1">
      <alignment vertical="center"/>
    </xf>
    <xf numFmtId="0" fontId="34" fillId="0" borderId="0" xfId="0" applyFont="1" applyAlignment="1">
      <alignment vertical="center" wrapText="1"/>
    </xf>
    <xf numFmtId="0" fontId="36"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left" vertical="center"/>
    </xf>
    <xf numFmtId="0" fontId="15" fillId="0" borderId="0" xfId="0" applyFont="1" applyAlignment="1">
      <alignment vertical="center"/>
    </xf>
    <xf numFmtId="0" fontId="8" fillId="0" borderId="50" xfId="0" applyFont="1" applyBorder="1" applyAlignment="1">
      <alignment vertical="center"/>
    </xf>
    <xf numFmtId="0" fontId="7" fillId="0" borderId="39" xfId="0" applyFont="1" applyBorder="1" applyAlignment="1">
      <alignment vertical="center"/>
    </xf>
    <xf numFmtId="0" fontId="8" fillId="0" borderId="39" xfId="0" applyFont="1" applyBorder="1" applyAlignment="1">
      <alignment vertical="center"/>
    </xf>
    <xf numFmtId="0" fontId="7" fillId="0" borderId="50" xfId="0" applyFont="1" applyBorder="1" applyAlignment="1">
      <alignment vertical="center"/>
    </xf>
    <xf numFmtId="0" fontId="8" fillId="0" borderId="0" xfId="0" applyFont="1" applyAlignment="1">
      <alignment vertical="center"/>
    </xf>
    <xf numFmtId="0" fontId="8" fillId="0" borderId="0" xfId="0" applyFont="1" applyAlignment="1">
      <alignment vertical="center" wrapText="1"/>
    </xf>
    <xf numFmtId="0" fontId="2" fillId="0" borderId="0" xfId="0" applyFont="1" applyAlignment="1">
      <alignment vertical="center" wrapText="1"/>
    </xf>
    <xf numFmtId="0" fontId="41" fillId="0" borderId="0" xfId="0" applyFont="1" applyAlignment="1">
      <alignment vertical="center" wrapText="1"/>
    </xf>
    <xf numFmtId="0" fontId="55" fillId="0" borderId="0" xfId="0" applyFont="1" applyAlignment="1">
      <alignment vertical="center"/>
    </xf>
    <xf numFmtId="0" fontId="20" fillId="5" borderId="22" xfId="0" applyFont="1" applyFill="1" applyBorder="1" applyAlignment="1">
      <alignment horizontal="center" vertical="center"/>
    </xf>
    <xf numFmtId="0" fontId="13" fillId="5" borderId="16" xfId="0" applyFont="1" applyFill="1" applyBorder="1" applyAlignment="1">
      <alignment vertical="center" wrapText="1"/>
    </xf>
    <xf numFmtId="0" fontId="17" fillId="5" borderId="16" xfId="0" applyFont="1" applyFill="1" applyBorder="1" applyAlignment="1">
      <alignment vertical="center"/>
    </xf>
    <xf numFmtId="0" fontId="0" fillId="5" borderId="16" xfId="0" applyFill="1" applyBorder="1" applyAlignment="1">
      <alignment vertical="center"/>
    </xf>
    <xf numFmtId="0" fontId="0" fillId="5" borderId="17" xfId="0" applyFill="1" applyBorder="1" applyAlignment="1">
      <alignment vertical="center"/>
    </xf>
    <xf numFmtId="0" fontId="20" fillId="5" borderId="23" xfId="0" applyFont="1" applyFill="1" applyBorder="1" applyAlignment="1">
      <alignment horizontal="center" vertical="center"/>
    </xf>
    <xf numFmtId="0" fontId="13" fillId="5" borderId="18" xfId="0" applyFont="1" applyFill="1" applyBorder="1" applyAlignment="1">
      <alignment vertical="center" wrapText="1"/>
    </xf>
    <xf numFmtId="0" fontId="20" fillId="5" borderId="26" xfId="0" applyFont="1" applyFill="1" applyBorder="1" applyAlignment="1">
      <alignment horizontal="center" vertical="center"/>
    </xf>
    <xf numFmtId="0" fontId="13" fillId="5" borderId="20" xfId="0" applyFont="1" applyFill="1" applyBorder="1" applyAlignment="1">
      <alignment vertical="center" wrapText="1"/>
    </xf>
    <xf numFmtId="0" fontId="20" fillId="0" borderId="0" xfId="0" applyFont="1" applyAlignment="1">
      <alignment horizontal="center" vertical="center"/>
    </xf>
    <xf numFmtId="0" fontId="14" fillId="0" borderId="0" xfId="0" applyFont="1" applyAlignment="1">
      <alignment vertical="center"/>
    </xf>
    <xf numFmtId="0" fontId="2" fillId="4" borderId="51"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2" fillId="4" borderId="4" xfId="0" applyFont="1" applyFill="1" applyBorder="1" applyAlignment="1">
      <alignment horizontal="center" vertical="center"/>
    </xf>
    <xf numFmtId="0" fontId="13" fillId="0" borderId="22" xfId="0" applyFont="1" applyBorder="1" applyAlignment="1">
      <alignment horizontal="right" vertical="center"/>
    </xf>
    <xf numFmtId="0" fontId="13" fillId="0" borderId="0" xfId="0" applyFont="1" applyAlignment="1">
      <alignment horizontal="right" vertical="center"/>
    </xf>
    <xf numFmtId="0" fontId="6" fillId="0" borderId="18" xfId="0" applyFont="1" applyBorder="1" applyAlignment="1">
      <alignment vertical="center"/>
    </xf>
    <xf numFmtId="0" fontId="15" fillId="0" borderId="0" xfId="0" applyFont="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vertical="center"/>
    </xf>
    <xf numFmtId="0" fontId="4" fillId="0" borderId="0" xfId="0" applyFont="1" applyAlignment="1">
      <alignment horizontal="right" vertical="center"/>
    </xf>
    <xf numFmtId="0" fontId="0" fillId="0" borderId="0" xfId="0" applyAlignment="1">
      <alignment horizontal="center"/>
    </xf>
    <xf numFmtId="0" fontId="35" fillId="0" borderId="0" xfId="0" applyFont="1" applyAlignment="1">
      <alignment vertical="center" wrapText="1"/>
    </xf>
    <xf numFmtId="0" fontId="0" fillId="0" borderId="0" xfId="0" applyAlignment="1">
      <alignment horizontal="center" wrapText="1"/>
    </xf>
    <xf numFmtId="0" fontId="2" fillId="0" borderId="4" xfId="0" applyFont="1" applyBorder="1" applyAlignment="1">
      <alignment horizontal="right" vertical="center" wrapText="1"/>
    </xf>
    <xf numFmtId="0" fontId="2" fillId="0" borderId="0" xfId="0" applyFont="1" applyAlignment="1">
      <alignment horizontal="right" vertical="center" wrapText="1"/>
    </xf>
    <xf numFmtId="0" fontId="2" fillId="0" borderId="4" xfId="0" applyFont="1" applyBorder="1"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center"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6" fillId="0" borderId="7" xfId="0" applyFont="1" applyBorder="1" applyAlignment="1">
      <alignment vertical="center"/>
    </xf>
    <xf numFmtId="0" fontId="2" fillId="0" borderId="7" xfId="0" applyFont="1" applyBorder="1" applyAlignment="1">
      <alignment vertical="center"/>
    </xf>
    <xf numFmtId="0" fontId="6" fillId="0" borderId="0" xfId="0" applyFont="1" applyAlignment="1">
      <alignment vertical="center"/>
    </xf>
    <xf numFmtId="0" fontId="2" fillId="0" borderId="6" xfId="0" quotePrefix="1"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center" vertical="center"/>
    </xf>
    <xf numFmtId="0" fontId="25" fillId="0" borderId="0" xfId="0" applyFont="1" applyAlignment="1">
      <alignment vertical="center"/>
    </xf>
    <xf numFmtId="0" fontId="26" fillId="0" borderId="0" xfId="0" applyFont="1" applyAlignment="1">
      <alignment vertical="center"/>
    </xf>
    <xf numFmtId="0" fontId="2" fillId="0" borderId="4" xfId="0" applyFont="1" applyBorder="1" applyAlignment="1" applyProtection="1">
      <alignment vertical="center" wrapText="1"/>
      <protection locked="0"/>
    </xf>
    <xf numFmtId="0" fontId="0" fillId="0" borderId="3" xfId="0" applyBorder="1" applyAlignment="1" applyProtection="1">
      <alignment vertical="center"/>
      <protection locked="0"/>
    </xf>
    <xf numFmtId="2" fontId="2" fillId="0" borderId="54" xfId="0" applyNumberFormat="1" applyFont="1" applyBorder="1" applyAlignment="1">
      <alignment horizontal="right" vertical="center"/>
    </xf>
    <xf numFmtId="2" fontId="2" fillId="0" borderId="55" xfId="0" applyNumberFormat="1" applyFont="1" applyBorder="1" applyAlignment="1">
      <alignment horizontal="right" vertical="center"/>
    </xf>
    <xf numFmtId="2" fontId="2" fillId="0" borderId="31" xfId="0" applyNumberFormat="1" applyFont="1" applyBorder="1" applyAlignment="1">
      <alignment horizontal="right" vertical="center"/>
    </xf>
    <xf numFmtId="15" fontId="0" fillId="3" borderId="0" xfId="0" applyNumberFormat="1" applyFill="1" applyAlignment="1">
      <alignment vertical="center"/>
    </xf>
    <xf numFmtId="15" fontId="2" fillId="0" borderId="0" xfId="0" applyNumberFormat="1" applyFont="1" applyAlignment="1">
      <alignment vertical="center" wrapText="1"/>
    </xf>
    <xf numFmtId="2" fontId="2" fillId="0" borderId="56" xfId="0" applyNumberFormat="1" applyFont="1" applyBorder="1" applyAlignment="1">
      <alignment horizontal="right" vertical="center"/>
    </xf>
    <xf numFmtId="2" fontId="2" fillId="0" borderId="57" xfId="0" applyNumberFormat="1" applyFont="1" applyBorder="1" applyAlignment="1">
      <alignment horizontal="right" vertical="center"/>
    </xf>
    <xf numFmtId="0" fontId="4" fillId="0" borderId="0" xfId="0" applyFont="1" applyAlignment="1">
      <alignment wrapText="1"/>
    </xf>
    <xf numFmtId="0" fontId="2" fillId="0" borderId="45" xfId="0" applyFont="1" applyBorder="1" applyAlignment="1">
      <alignment horizontal="right" vertical="center"/>
    </xf>
    <xf numFmtId="0" fontId="2" fillId="0" borderId="28" xfId="0" applyFont="1" applyBorder="1" applyAlignment="1">
      <alignment horizontal="right" vertical="center"/>
    </xf>
    <xf numFmtId="0" fontId="2" fillId="0" borderId="32" xfId="0" applyFont="1" applyBorder="1" applyAlignment="1">
      <alignment horizontal="left" vertical="center"/>
    </xf>
    <xf numFmtId="0" fontId="9" fillId="0" borderId="18" xfId="0" applyFont="1" applyBorder="1" applyAlignment="1">
      <alignment vertical="top" wrapText="1"/>
    </xf>
    <xf numFmtId="0" fontId="4" fillId="0" borderId="3"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2" borderId="0" xfId="0" applyFont="1" applyFill="1" applyAlignment="1" applyProtection="1">
      <alignment vertical="center"/>
      <protection locked="0"/>
    </xf>
    <xf numFmtId="0" fontId="4" fillId="0" borderId="42" xfId="0" applyFont="1" applyBorder="1" applyAlignment="1" applyProtection="1">
      <alignment vertical="center"/>
      <protection locked="0"/>
    </xf>
    <xf numFmtId="0" fontId="4" fillId="3" borderId="4" xfId="0" applyFont="1" applyFill="1" applyBorder="1" applyAlignment="1" applyProtection="1">
      <alignment vertical="center"/>
      <protection locked="0"/>
    </xf>
    <xf numFmtId="0" fontId="4" fillId="3" borderId="0" xfId="0" applyFont="1" applyFill="1" applyAlignment="1" applyProtection="1">
      <alignment vertical="center"/>
      <protection locked="0"/>
    </xf>
    <xf numFmtId="0" fontId="2" fillId="0" borderId="14" xfId="0" applyFont="1" applyBorder="1" applyAlignment="1" applyProtection="1">
      <alignment vertical="center" wrapText="1"/>
      <protection locked="0"/>
    </xf>
    <xf numFmtId="0" fontId="2" fillId="0" borderId="58" xfId="0" applyFont="1" applyBorder="1" applyAlignment="1">
      <alignment vertical="center"/>
    </xf>
    <xf numFmtId="0" fontId="2" fillId="0" borderId="59" xfId="0" applyFont="1" applyBorder="1" applyAlignment="1">
      <alignment vertical="center"/>
    </xf>
    <xf numFmtId="0" fontId="4" fillId="0" borderId="56" xfId="0" applyFont="1" applyBorder="1" applyAlignment="1">
      <alignment horizontal="right" vertical="center"/>
    </xf>
    <xf numFmtId="0" fontId="4" fillId="0" borderId="57" xfId="0" applyFont="1" applyBorder="1" applyAlignment="1">
      <alignment horizontal="right" vertical="center"/>
    </xf>
    <xf numFmtId="0" fontId="4" fillId="0" borderId="46" xfId="0" applyFont="1"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13" xfId="0" applyBorder="1" applyAlignment="1">
      <alignment horizontal="right" vertical="center"/>
    </xf>
    <xf numFmtId="0" fontId="2" fillId="0" borderId="60" xfId="0" applyFont="1" applyBorder="1" applyAlignment="1">
      <alignment vertical="center"/>
    </xf>
    <xf numFmtId="0" fontId="2" fillId="0" borderId="61" xfId="0" applyFont="1" applyBorder="1" applyAlignment="1">
      <alignment horizontal="left" vertical="center"/>
    </xf>
    <xf numFmtId="2" fontId="4" fillId="6" borderId="0" xfId="0" applyNumberFormat="1" applyFont="1" applyFill="1" applyAlignment="1">
      <alignment horizontal="right" vertical="center"/>
    </xf>
    <xf numFmtId="2" fontId="0" fillId="2" borderId="19" xfId="0" applyNumberFormat="1" applyFill="1" applyBorder="1" applyAlignment="1">
      <alignment horizontal="right" vertical="center"/>
    </xf>
    <xf numFmtId="0" fontId="4" fillId="0" borderId="5" xfId="0" applyFont="1" applyBorder="1" applyAlignment="1">
      <alignment vertical="center"/>
    </xf>
    <xf numFmtId="0" fontId="2" fillId="0" borderId="60" xfId="0" applyFont="1" applyBorder="1" applyAlignment="1">
      <alignment vertical="center" wrapText="1"/>
    </xf>
    <xf numFmtId="0" fontId="2" fillId="2" borderId="4" xfId="0" applyFont="1" applyFill="1" applyBorder="1" applyAlignment="1">
      <alignment vertical="center"/>
    </xf>
    <xf numFmtId="0" fontId="2" fillId="2" borderId="0" xfId="0" applyFont="1" applyFill="1" applyAlignment="1">
      <alignment vertical="center"/>
    </xf>
    <xf numFmtId="0" fontId="2" fillId="2" borderId="14" xfId="0" applyFont="1" applyFill="1" applyBorder="1" applyAlignment="1">
      <alignment vertical="center"/>
    </xf>
    <xf numFmtId="0" fontId="2" fillId="3" borderId="0" xfId="0" applyFont="1"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2" fillId="0" borderId="62" xfId="0" applyFont="1" applyBorder="1" applyAlignment="1">
      <alignment vertical="center"/>
    </xf>
    <xf numFmtId="0" fontId="9" fillId="0" borderId="23" xfId="0" applyFont="1" applyBorder="1" applyAlignment="1" applyProtection="1">
      <alignment vertical="center" wrapText="1"/>
      <protection locked="0"/>
    </xf>
    <xf numFmtId="0" fontId="10" fillId="2" borderId="23" xfId="0" applyFont="1" applyFill="1" applyBorder="1" applyAlignment="1" applyProtection="1">
      <alignment vertical="center"/>
      <protection locked="0"/>
    </xf>
    <xf numFmtId="0" fontId="9" fillId="0" borderId="27"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9" fillId="0" borderId="30" xfId="0" applyFont="1" applyBorder="1" applyAlignment="1">
      <alignment vertical="top" wrapText="1"/>
    </xf>
    <xf numFmtId="0" fontId="2" fillId="0" borderId="33" xfId="0" applyFont="1" applyBorder="1" applyAlignment="1">
      <alignment vertical="center"/>
    </xf>
    <xf numFmtId="0" fontId="2" fillId="0" borderId="26" xfId="0" applyFont="1" applyBorder="1" applyAlignment="1">
      <alignment vertical="center"/>
    </xf>
    <xf numFmtId="0" fontId="2" fillId="0" borderId="0" xfId="0" applyFont="1"/>
    <xf numFmtId="0" fontId="0" fillId="0" borderId="3" xfId="0" applyBorder="1"/>
    <xf numFmtId="0" fontId="0" fillId="0" borderId="15" xfId="0" applyBorder="1"/>
    <xf numFmtId="0" fontId="0" fillId="0" borderId="23" xfId="0" applyBorder="1" applyAlignment="1">
      <alignment vertical="center"/>
    </xf>
    <xf numFmtId="0" fontId="2" fillId="0" borderId="6" xfId="0" applyFont="1" applyBorder="1"/>
    <xf numFmtId="0" fontId="2" fillId="0" borderId="54" xfId="0" applyFont="1" applyBorder="1" applyAlignment="1" applyProtection="1">
      <alignment vertical="center"/>
      <protection locked="0"/>
    </xf>
    <xf numFmtId="0" fontId="2" fillId="0" borderId="63" xfId="0" applyFont="1" applyBorder="1" applyAlignment="1">
      <alignment vertical="center" wrapText="1"/>
    </xf>
    <xf numFmtId="0" fontId="2" fillId="0" borderId="61" xfId="0" applyFont="1" applyBorder="1" applyAlignment="1">
      <alignment vertical="center"/>
    </xf>
    <xf numFmtId="0" fontId="2" fillId="0" borderId="29" xfId="0" quotePrefix="1" applyFont="1" applyBorder="1" applyAlignment="1">
      <alignment horizontal="right" vertical="center"/>
    </xf>
    <xf numFmtId="0" fontId="2" fillId="0" borderId="55" xfId="0" quotePrefix="1" applyFont="1" applyBorder="1" applyAlignment="1">
      <alignment horizontal="right" vertical="center"/>
    </xf>
    <xf numFmtId="0" fontId="2" fillId="0" borderId="19" xfId="0" applyFont="1" applyBorder="1" applyAlignment="1">
      <alignment vertical="center"/>
    </xf>
    <xf numFmtId="0" fontId="41" fillId="0" borderId="0" xfId="0" applyFont="1" applyAlignment="1" applyProtection="1">
      <alignment horizontal="right" wrapText="1"/>
      <protection locked="0"/>
    </xf>
    <xf numFmtId="0" fontId="2" fillId="0" borderId="30" xfId="0" applyFont="1" applyBorder="1" applyAlignment="1">
      <alignment vertical="center"/>
    </xf>
    <xf numFmtId="0" fontId="2" fillId="3" borderId="64" xfId="0" applyFont="1" applyFill="1" applyBorder="1" applyAlignment="1">
      <alignment horizontal="left" vertical="center"/>
    </xf>
    <xf numFmtId="0" fontId="2" fillId="3" borderId="1" xfId="0" applyFont="1" applyFill="1" applyBorder="1" applyAlignment="1">
      <alignment horizontal="left" vertical="center"/>
    </xf>
    <xf numFmtId="0" fontId="2" fillId="3" borderId="65" xfId="0" applyFont="1" applyFill="1" applyBorder="1" applyAlignment="1">
      <alignment horizontal="left" vertical="center"/>
    </xf>
    <xf numFmtId="0" fontId="2" fillId="2" borderId="64" xfId="0" applyFont="1" applyFill="1" applyBorder="1" applyAlignment="1">
      <alignment horizontal="left" vertical="center"/>
    </xf>
    <xf numFmtId="0" fontId="2" fillId="2" borderId="1" xfId="0" applyFont="1" applyFill="1" applyBorder="1" applyAlignment="1">
      <alignment horizontal="left" vertical="center"/>
    </xf>
    <xf numFmtId="0" fontId="2" fillId="2" borderId="65" xfId="0" applyFont="1" applyFill="1" applyBorder="1" applyAlignment="1">
      <alignment horizontal="left" vertical="center"/>
    </xf>
    <xf numFmtId="0" fontId="4" fillId="2" borderId="4" xfId="0" applyFont="1" applyFill="1" applyBorder="1" applyAlignment="1" applyProtection="1">
      <alignment vertical="center"/>
      <protection locked="0"/>
    </xf>
    <xf numFmtId="0" fontId="0" fillId="0" borderId="14" xfId="0"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2" fillId="0" borderId="63" xfId="0" applyFont="1" applyBorder="1" applyAlignment="1">
      <alignment vertical="center"/>
    </xf>
    <xf numFmtId="0" fontId="2" fillId="0" borderId="66" xfId="0" applyFont="1" applyBorder="1" applyAlignment="1">
      <alignment vertical="center"/>
    </xf>
    <xf numFmtId="0" fontId="2" fillId="0" borderId="5" xfId="0" applyFont="1" applyBorder="1" applyAlignment="1">
      <alignment vertical="center"/>
    </xf>
    <xf numFmtId="9" fontId="2" fillId="4" borderId="4" xfId="0" applyNumberFormat="1" applyFont="1" applyFill="1" applyBorder="1" applyAlignment="1">
      <alignment horizontal="center" vertical="center"/>
    </xf>
    <xf numFmtId="165" fontId="1" fillId="4" borderId="49" xfId="0" applyNumberFormat="1" applyFont="1" applyFill="1" applyBorder="1" applyAlignment="1">
      <alignment horizontal="center" vertical="center"/>
    </xf>
    <xf numFmtId="165" fontId="1" fillId="4" borderId="0" xfId="0" applyNumberFormat="1" applyFont="1" applyFill="1" applyAlignment="1">
      <alignment horizontal="center" vertical="center"/>
    </xf>
    <xf numFmtId="165" fontId="1" fillId="4" borderId="14" xfId="0" applyNumberFormat="1" applyFont="1" applyFill="1" applyBorder="1" applyAlignment="1">
      <alignment horizontal="center" vertical="center"/>
    </xf>
    <xf numFmtId="0" fontId="2" fillId="4" borderId="5" xfId="0" applyFont="1" applyFill="1" applyBorder="1" applyAlignment="1">
      <alignment horizontal="center" vertical="center"/>
    </xf>
    <xf numFmtId="0" fontId="0" fillId="4" borderId="67"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30" fillId="0" borderId="0" xfId="0" applyFont="1" applyAlignment="1">
      <alignment vertical="center" wrapText="1"/>
    </xf>
    <xf numFmtId="0" fontId="2" fillId="0" borderId="29" xfId="0" applyFont="1" applyBorder="1" applyAlignment="1">
      <alignment horizontal="right" vertical="center"/>
    </xf>
    <xf numFmtId="0" fontId="2" fillId="0" borderId="31" xfId="0" applyFont="1" applyBorder="1" applyAlignment="1">
      <alignment horizontal="right" vertical="center"/>
    </xf>
    <xf numFmtId="2" fontId="0" fillId="3" borderId="18" xfId="0" applyNumberFormat="1" applyFill="1" applyBorder="1" applyAlignment="1">
      <alignment horizontal="right" vertical="center"/>
    </xf>
    <xf numFmtId="2" fontId="4" fillId="0" borderId="18" xfId="0" applyNumberFormat="1" applyFont="1" applyBorder="1" applyAlignment="1">
      <alignment horizontal="right" vertical="center"/>
    </xf>
    <xf numFmtId="0" fontId="2" fillId="0" borderId="48" xfId="0" applyFont="1" applyBorder="1" applyAlignment="1">
      <alignment horizontal="right" vertical="center"/>
    </xf>
    <xf numFmtId="0" fontId="0" fillId="0" borderId="48" xfId="0" applyBorder="1" applyAlignment="1" applyProtection="1">
      <alignment horizontal="right" vertical="center"/>
      <protection locked="0"/>
    </xf>
    <xf numFmtId="2" fontId="4" fillId="0" borderId="42" xfId="0" applyNumberFormat="1" applyFont="1" applyBorder="1" applyAlignment="1">
      <alignment horizontal="right" vertical="center"/>
    </xf>
    <xf numFmtId="2" fontId="0" fillId="3" borderId="48" xfId="0" applyNumberFormat="1" applyFill="1" applyBorder="1" applyAlignment="1">
      <alignment horizontal="right" vertical="center"/>
    </xf>
    <xf numFmtId="0" fontId="41" fillId="0" borderId="0" xfId="0" applyFont="1" applyAlignment="1">
      <alignment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0" fontId="15" fillId="0" borderId="0" xfId="0" applyFont="1" applyAlignment="1">
      <alignment horizontal="center" vertical="center"/>
    </xf>
    <xf numFmtId="0" fontId="36" fillId="0" borderId="0" xfId="0" applyFont="1" applyAlignment="1">
      <alignment horizontal="center" vertical="center"/>
    </xf>
    <xf numFmtId="2" fontId="2" fillId="0" borderId="6" xfId="0" applyNumberFormat="1" applyFont="1" applyBorder="1" applyAlignment="1">
      <alignment vertical="center"/>
    </xf>
    <xf numFmtId="0" fontId="2" fillId="0" borderId="14" xfId="0" applyFont="1" applyBorder="1" applyAlignment="1">
      <alignment vertical="center" wrapText="1"/>
    </xf>
    <xf numFmtId="0" fontId="2" fillId="0" borderId="32" xfId="0" applyFont="1" applyBorder="1" applyAlignment="1">
      <alignment vertical="center" wrapText="1"/>
    </xf>
    <xf numFmtId="0" fontId="2" fillId="0" borderId="70" xfId="0" applyFont="1" applyBorder="1" applyAlignment="1">
      <alignment vertical="center" wrapText="1"/>
    </xf>
    <xf numFmtId="0" fontId="18" fillId="0" borderId="18" xfId="0" applyFont="1" applyBorder="1" applyAlignment="1">
      <alignment vertical="center"/>
    </xf>
    <xf numFmtId="0" fontId="18" fillId="0" borderId="0" xfId="0" applyFont="1" applyAlignment="1">
      <alignment vertical="center"/>
    </xf>
    <xf numFmtId="2" fontId="2" fillId="0" borderId="16" xfId="0" applyNumberFormat="1" applyFont="1" applyBorder="1" applyAlignment="1">
      <alignment horizontal="center" vertical="center"/>
    </xf>
    <xf numFmtId="0" fontId="0" fillId="0" borderId="17" xfId="0" applyBorder="1" applyAlignment="1">
      <alignment vertical="center"/>
    </xf>
    <xf numFmtId="2" fontId="2" fillId="0" borderId="18" xfId="0" applyNumberFormat="1" applyFont="1" applyBorder="1" applyAlignment="1">
      <alignment horizontal="center" vertical="center"/>
    </xf>
    <xf numFmtId="2" fontId="0" fillId="2" borderId="18" xfId="0" applyNumberFormat="1" applyFill="1" applyBorder="1" applyAlignment="1">
      <alignment vertical="center"/>
    </xf>
    <xf numFmtId="2" fontId="0" fillId="2" borderId="20" xfId="0" applyNumberFormat="1" applyFill="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2" fillId="3" borderId="1" xfId="0" quotePrefix="1" applyFont="1" applyFill="1" applyBorder="1" applyAlignment="1">
      <alignment horizontal="right" vertical="center"/>
    </xf>
    <xf numFmtId="0" fontId="18" fillId="0" borderId="2" xfId="0" applyFont="1" applyBorder="1" applyAlignment="1">
      <alignment vertical="center"/>
    </xf>
    <xf numFmtId="0" fontId="0" fillId="0" borderId="3" xfId="0" applyBorder="1" applyAlignment="1">
      <alignment vertical="center"/>
    </xf>
    <xf numFmtId="0" fontId="9" fillId="0" borderId="27" xfId="0" applyFont="1" applyBorder="1" applyAlignment="1">
      <alignment vertical="center" wrapText="1"/>
    </xf>
    <xf numFmtId="0" fontId="2" fillId="0" borderId="33" xfId="0" applyFont="1" applyBorder="1" applyAlignment="1">
      <alignment vertical="center" wrapText="1"/>
    </xf>
    <xf numFmtId="0" fontId="9" fillId="0" borderId="23" xfId="0" applyFont="1" applyBorder="1" applyAlignment="1">
      <alignment vertical="center" wrapText="1"/>
    </xf>
    <xf numFmtId="0" fontId="9" fillId="0" borderId="18" xfId="0" applyFont="1" applyBorder="1" applyAlignment="1">
      <alignment vertical="center" wrapText="1"/>
    </xf>
    <xf numFmtId="0" fontId="10" fillId="0" borderId="23" xfId="0" applyFont="1" applyBorder="1" applyAlignment="1">
      <alignment vertical="center"/>
    </xf>
    <xf numFmtId="0" fontId="10" fillId="0" borderId="28" xfId="0" applyFont="1" applyBorder="1" applyAlignment="1">
      <alignment vertical="center"/>
    </xf>
    <xf numFmtId="0" fontId="13" fillId="0" borderId="30" xfId="0" applyFont="1" applyBorder="1" applyAlignment="1">
      <alignment vertical="center" wrapText="1"/>
    </xf>
    <xf numFmtId="0" fontId="2" fillId="0" borderId="54" xfId="0" applyFont="1" applyBorder="1" applyAlignment="1">
      <alignment vertical="center"/>
    </xf>
    <xf numFmtId="0" fontId="13" fillId="0" borderId="28" xfId="0" applyFont="1" applyBorder="1" applyAlignment="1">
      <alignment vertical="center" wrapText="1"/>
    </xf>
    <xf numFmtId="0" fontId="0" fillId="0" borderId="15" xfId="0"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0" fillId="0" borderId="64" xfId="0" applyBorder="1" applyAlignment="1">
      <alignment vertical="center"/>
    </xf>
    <xf numFmtId="0" fontId="0" fillId="0" borderId="1" xfId="0" applyBorder="1" applyAlignment="1">
      <alignment vertical="center"/>
    </xf>
    <xf numFmtId="0" fontId="0" fillId="0" borderId="71" xfId="0" applyBorder="1" applyAlignment="1">
      <alignment vertical="center"/>
    </xf>
    <xf numFmtId="0" fontId="0" fillId="0" borderId="30" xfId="0" applyBorder="1" applyAlignment="1">
      <alignment vertical="center"/>
    </xf>
    <xf numFmtId="0" fontId="0" fillId="0" borderId="66" xfId="0" applyBorder="1" applyAlignment="1">
      <alignment vertical="center"/>
    </xf>
    <xf numFmtId="0" fontId="0" fillId="0" borderId="57" xfId="0" applyBorder="1" applyAlignment="1">
      <alignment vertical="center"/>
    </xf>
    <xf numFmtId="0" fontId="0" fillId="0" borderId="72" xfId="0" applyBorder="1" applyAlignment="1">
      <alignment vertical="center"/>
    </xf>
    <xf numFmtId="0" fontId="12" fillId="0" borderId="4" xfId="0" applyFont="1" applyBorder="1" applyAlignment="1">
      <alignment vertical="center"/>
    </xf>
    <xf numFmtId="0" fontId="12" fillId="0" borderId="29" xfId="0" applyFont="1" applyBorder="1" applyAlignment="1">
      <alignment vertical="center"/>
    </xf>
    <xf numFmtId="0" fontId="12" fillId="0" borderId="28" xfId="0" applyFont="1" applyBorder="1" applyAlignment="1">
      <alignment vertical="center"/>
    </xf>
    <xf numFmtId="0" fontId="0" fillId="0" borderId="44" xfId="0" applyBorder="1" applyAlignment="1">
      <alignment vertical="center"/>
    </xf>
    <xf numFmtId="0" fontId="12" fillId="0" borderId="72" xfId="0" applyFont="1" applyBorder="1" applyAlignment="1">
      <alignment vertical="center"/>
    </xf>
    <xf numFmtId="0" fontId="12" fillId="0" borderId="0" xfId="0" applyFont="1" applyAlignment="1">
      <alignment horizontal="right" vertical="center"/>
    </xf>
    <xf numFmtId="0" fontId="2" fillId="0" borderId="0" xfId="0" applyFont="1" applyAlignment="1">
      <alignment horizontal="left" vertical="center" wrapText="1"/>
    </xf>
    <xf numFmtId="0" fontId="13" fillId="0" borderId="73" xfId="0" applyFont="1" applyBorder="1" applyAlignment="1">
      <alignment horizontal="right" vertical="center"/>
    </xf>
    <xf numFmtId="2" fontId="2" fillId="0" borderId="17" xfId="0" applyNumberFormat="1" applyFont="1" applyBorder="1" applyAlignment="1">
      <alignment horizontal="center" vertical="center"/>
    </xf>
    <xf numFmtId="2" fontId="2" fillId="0" borderId="19" xfId="0" applyNumberFormat="1" applyFont="1" applyBorder="1" applyAlignment="1">
      <alignment horizontal="center" vertical="center"/>
    </xf>
    <xf numFmtId="2" fontId="0" fillId="2" borderId="18" xfId="0" applyNumberFormat="1" applyFill="1" applyBorder="1" applyAlignment="1">
      <alignment horizontal="right" vertical="center"/>
    </xf>
    <xf numFmtId="2" fontId="0" fillId="0" borderId="19" xfId="0" applyNumberFormat="1" applyBorder="1" applyAlignment="1">
      <alignment vertical="center"/>
    </xf>
    <xf numFmtId="2" fontId="0" fillId="2" borderId="20" xfId="0" applyNumberFormat="1" applyFill="1" applyBorder="1" applyAlignment="1">
      <alignment horizontal="right" vertical="center"/>
    </xf>
    <xf numFmtId="2" fontId="0" fillId="3" borderId="1" xfId="0" applyNumberFormat="1" applyFill="1" applyBorder="1" applyAlignment="1">
      <alignment horizontal="right" vertical="center"/>
    </xf>
    <xf numFmtId="2" fontId="0" fillId="0" borderId="1" xfId="0" applyNumberFormat="1" applyBorder="1" applyAlignment="1">
      <alignment vertical="center"/>
    </xf>
    <xf numFmtId="2" fontId="0" fillId="0" borderId="1" xfId="0" applyNumberFormat="1" applyBorder="1" applyAlignment="1">
      <alignment horizontal="center" vertical="center"/>
    </xf>
    <xf numFmtId="0" fontId="0" fillId="2" borderId="23" xfId="0" applyFill="1" applyBorder="1" applyAlignment="1">
      <alignment vertical="center"/>
    </xf>
    <xf numFmtId="0" fontId="0" fillId="2" borderId="30" xfId="0" applyFill="1" applyBorder="1" applyAlignment="1">
      <alignment vertical="center"/>
    </xf>
    <xf numFmtId="0" fontId="0" fillId="2" borderId="33" xfId="0" applyFill="1" applyBorder="1" applyAlignment="1">
      <alignment vertical="center"/>
    </xf>
    <xf numFmtId="0" fontId="0" fillId="3" borderId="32" xfId="0" applyFill="1" applyBorder="1" applyAlignment="1">
      <alignment vertical="center"/>
    </xf>
    <xf numFmtId="0" fontId="0" fillId="3" borderId="71" xfId="0" applyFill="1" applyBorder="1" applyAlignment="1">
      <alignment vertical="center"/>
    </xf>
    <xf numFmtId="0" fontId="0" fillId="2" borderId="28" xfId="0" applyFill="1" applyBorder="1" applyAlignment="1">
      <alignment vertical="center"/>
    </xf>
    <xf numFmtId="0" fontId="0" fillId="3" borderId="1" xfId="0" applyFill="1" applyBorder="1" applyAlignment="1">
      <alignment vertical="center"/>
    </xf>
    <xf numFmtId="0" fontId="0" fillId="0" borderId="4" xfId="0" applyBorder="1" applyAlignment="1">
      <alignment horizontal="left" vertical="center"/>
    </xf>
    <xf numFmtId="0" fontId="0" fillId="0" borderId="74" xfId="0" applyBorder="1" applyAlignment="1">
      <alignment horizontal="left" vertical="center"/>
    </xf>
    <xf numFmtId="0" fontId="0" fillId="0" borderId="61" xfId="0" applyBorder="1" applyAlignment="1">
      <alignment horizontal="left" vertical="center"/>
    </xf>
    <xf numFmtId="0" fontId="0" fillId="3" borderId="75" xfId="0" applyFill="1" applyBorder="1" applyAlignment="1">
      <alignment vertical="center"/>
    </xf>
    <xf numFmtId="0" fontId="18" fillId="0" borderId="3" xfId="0" applyFont="1" applyBorder="1" applyAlignment="1">
      <alignment vertical="center"/>
    </xf>
    <xf numFmtId="0" fontId="9" fillId="0" borderId="28" xfId="0" applyFont="1" applyBorder="1" applyAlignment="1">
      <alignment vertical="center" wrapText="1"/>
    </xf>
    <xf numFmtId="0" fontId="9" fillId="0" borderId="19" xfId="0" applyFont="1" applyBorder="1" applyAlignment="1">
      <alignment vertical="center" wrapText="1"/>
    </xf>
    <xf numFmtId="0" fontId="10" fillId="2" borderId="23" xfId="0" applyFont="1" applyFill="1" applyBorder="1" applyAlignment="1">
      <alignment vertical="center"/>
    </xf>
    <xf numFmtId="0" fontId="10" fillId="2" borderId="28" xfId="0" applyFont="1" applyFill="1" applyBorder="1" applyAlignment="1">
      <alignment vertical="center"/>
    </xf>
    <xf numFmtId="0" fontId="10" fillId="0" borderId="19" xfId="0" applyFont="1" applyBorder="1" applyAlignment="1">
      <alignment vertical="center"/>
    </xf>
    <xf numFmtId="0" fontId="10" fillId="3" borderId="18" xfId="0" applyFont="1" applyFill="1" applyBorder="1" applyAlignment="1">
      <alignment vertical="center"/>
    </xf>
    <xf numFmtId="0" fontId="10" fillId="2" borderId="76" xfId="0" applyFont="1" applyFill="1" applyBorder="1" applyAlignment="1">
      <alignment vertical="center"/>
    </xf>
    <xf numFmtId="0" fontId="10" fillId="2" borderId="27" xfId="0" applyFont="1" applyFill="1" applyBorder="1" applyAlignment="1">
      <alignment vertical="center"/>
    </xf>
    <xf numFmtId="0" fontId="10" fillId="0" borderId="27" xfId="0" applyFont="1" applyBorder="1" applyAlignment="1">
      <alignment vertical="center"/>
    </xf>
    <xf numFmtId="0" fontId="13" fillId="0" borderId="26" xfId="0" applyFont="1" applyBorder="1" applyAlignment="1">
      <alignment vertical="center" wrapText="1"/>
    </xf>
    <xf numFmtId="0" fontId="13" fillId="0" borderId="58" xfId="0" applyFont="1" applyBorder="1" applyAlignment="1">
      <alignment vertical="center" wrapText="1"/>
    </xf>
    <xf numFmtId="0" fontId="13" fillId="0" borderId="18" xfId="0" applyFont="1" applyBorder="1" applyAlignment="1">
      <alignment vertical="center" wrapText="1"/>
    </xf>
    <xf numFmtId="0" fontId="16" fillId="0" borderId="0" xfId="0" applyFont="1" applyAlignment="1">
      <alignment vertical="center"/>
    </xf>
    <xf numFmtId="0" fontId="18" fillId="0" borderId="22" xfId="0" applyFont="1" applyBorder="1" applyAlignment="1">
      <alignment vertical="center"/>
    </xf>
    <xf numFmtId="0" fontId="0" fillId="0" borderId="16" xfId="0" applyBorder="1" applyAlignment="1">
      <alignment vertical="center"/>
    </xf>
    <xf numFmtId="0" fontId="12" fillId="0" borderId="23" xfId="0" applyFont="1" applyBorder="1" applyAlignment="1">
      <alignment vertical="center"/>
    </xf>
    <xf numFmtId="0" fontId="2" fillId="0" borderId="23" xfId="0" applyFont="1" applyBorder="1" applyAlignment="1">
      <alignment vertical="center"/>
    </xf>
    <xf numFmtId="0" fontId="4" fillId="2" borderId="18" xfId="0" applyFont="1" applyFill="1" applyBorder="1" applyAlignment="1">
      <alignment vertical="center"/>
    </xf>
    <xf numFmtId="0" fontId="0" fillId="2" borderId="18" xfId="0" applyFill="1" applyBorder="1" applyAlignment="1">
      <alignment vertical="center"/>
    </xf>
    <xf numFmtId="0" fontId="0" fillId="2" borderId="19" xfId="0" applyFill="1" applyBorder="1" applyAlignment="1">
      <alignment vertical="center"/>
    </xf>
    <xf numFmtId="0" fontId="4" fillId="3" borderId="18" xfId="0" applyFont="1" applyFill="1" applyBorder="1" applyAlignment="1">
      <alignment vertical="center"/>
    </xf>
    <xf numFmtId="0" fontId="0" fillId="3" borderId="18" xfId="0" applyFill="1" applyBorder="1" applyAlignment="1">
      <alignment vertical="center"/>
    </xf>
    <xf numFmtId="0" fontId="0" fillId="2" borderId="37" xfId="0" applyFill="1" applyBorder="1" applyAlignment="1">
      <alignment vertical="center"/>
    </xf>
    <xf numFmtId="0" fontId="0" fillId="2" borderId="27" xfId="0" applyFill="1" applyBorder="1" applyAlignment="1">
      <alignment vertical="center"/>
    </xf>
    <xf numFmtId="0" fontId="0" fillId="2" borderId="77" xfId="0" applyFill="1" applyBorder="1" applyAlignment="1">
      <alignment vertical="center"/>
    </xf>
    <xf numFmtId="0" fontId="0" fillId="0" borderId="77" xfId="0" applyBorder="1" applyAlignment="1">
      <alignment vertical="center"/>
    </xf>
    <xf numFmtId="0" fontId="0" fillId="2" borderId="44" xfId="0" applyFill="1" applyBorder="1" applyAlignment="1">
      <alignment vertical="center"/>
    </xf>
    <xf numFmtId="0" fontId="0" fillId="3" borderId="0" xfId="0" applyFill="1" applyAlignment="1">
      <alignment vertical="center"/>
    </xf>
    <xf numFmtId="2" fontId="4" fillId="0" borderId="3" xfId="0" applyNumberFormat="1" applyFont="1" applyBorder="1" applyAlignment="1">
      <alignment horizontal="center" vertical="center" wrapText="1"/>
    </xf>
    <xf numFmtId="2" fontId="4" fillId="0" borderId="15" xfId="0" applyNumberFormat="1" applyFont="1" applyBorder="1" applyAlignment="1">
      <alignment horizontal="center" vertical="center"/>
    </xf>
    <xf numFmtId="0" fontId="9" fillId="0" borderId="78" xfId="0" applyFont="1" applyBorder="1" applyAlignment="1">
      <alignment horizontal="left" vertical="center" wrapText="1"/>
    </xf>
    <xf numFmtId="0" fontId="9" fillId="0" borderId="79" xfId="0" applyFont="1" applyBorder="1" applyAlignment="1">
      <alignment horizontal="left" vertical="center"/>
    </xf>
    <xf numFmtId="0" fontId="9" fillId="0" borderId="16" xfId="0" applyFont="1" applyBorder="1" applyAlignment="1">
      <alignment horizontal="left" vertical="center"/>
    </xf>
    <xf numFmtId="0" fontId="9" fillId="0" borderId="16" xfId="0" applyFont="1" applyBorder="1" applyAlignment="1">
      <alignment vertical="center" wrapText="1"/>
    </xf>
    <xf numFmtId="0" fontId="0" fillId="0" borderId="80" xfId="0" applyBorder="1" applyAlignment="1">
      <alignment vertical="center"/>
    </xf>
    <xf numFmtId="0" fontId="10" fillId="0" borderId="10" xfId="0" applyFont="1" applyBorder="1" applyAlignment="1">
      <alignment horizontal="left" vertical="center" wrapText="1"/>
    </xf>
    <xf numFmtId="0" fontId="2" fillId="0" borderId="81" xfId="0" applyFont="1" applyBorder="1" applyAlignment="1">
      <alignment vertical="center"/>
    </xf>
    <xf numFmtId="0" fontId="2" fillId="0" borderId="82" xfId="0" applyFont="1" applyBorder="1" applyAlignment="1">
      <alignment vertical="center" wrapText="1"/>
    </xf>
    <xf numFmtId="0" fontId="2" fillId="0" borderId="83" xfId="0" applyFont="1" applyBorder="1" applyAlignment="1">
      <alignment vertical="center" wrapText="1"/>
    </xf>
    <xf numFmtId="0" fontId="2" fillId="0" borderId="10" xfId="0" applyFont="1" applyBorder="1" applyAlignment="1">
      <alignment horizontal="right" vertical="center"/>
    </xf>
    <xf numFmtId="0" fontId="9" fillId="0" borderId="84" xfId="0" applyFont="1" applyBorder="1" applyAlignment="1">
      <alignment horizontal="left" vertical="center" wrapText="1"/>
    </xf>
    <xf numFmtId="0" fontId="9" fillId="0" borderId="58" xfId="0" applyFont="1" applyBorder="1" applyAlignment="1">
      <alignment horizontal="left" vertical="center" wrapText="1"/>
    </xf>
    <xf numFmtId="16" fontId="9" fillId="0" borderId="20" xfId="0" quotePrefix="1" applyNumberFormat="1" applyFont="1" applyBorder="1" applyAlignment="1">
      <alignment horizontal="left" vertical="center" wrapText="1"/>
    </xf>
    <xf numFmtId="17" fontId="9" fillId="0" borderId="20" xfId="0" quotePrefix="1" applyNumberFormat="1" applyFont="1" applyBorder="1" applyAlignment="1">
      <alignment horizontal="left" vertical="center" wrapText="1"/>
    </xf>
    <xf numFmtId="0" fontId="9" fillId="0" borderId="20" xfId="0" applyFont="1" applyBorder="1" applyAlignment="1">
      <alignment horizontal="left" vertical="center" wrapText="1"/>
    </xf>
    <xf numFmtId="0" fontId="9" fillId="0" borderId="20" xfId="0" applyFont="1" applyBorder="1" applyAlignment="1">
      <alignment vertical="center"/>
    </xf>
    <xf numFmtId="0" fontId="9" fillId="0" borderId="20" xfId="0" applyFont="1" applyBorder="1" applyAlignment="1">
      <alignment vertical="center" wrapText="1"/>
    </xf>
    <xf numFmtId="0" fontId="9" fillId="0" borderId="85" xfId="0" applyFont="1" applyBorder="1" applyAlignment="1">
      <alignment vertical="center" wrapText="1"/>
    </xf>
    <xf numFmtId="0" fontId="9" fillId="0" borderId="86" xfId="0" applyFont="1" applyBorder="1" applyAlignment="1">
      <alignment vertical="center" wrapText="1"/>
    </xf>
    <xf numFmtId="0" fontId="9" fillId="0" borderId="87" xfId="0" applyFont="1" applyBorder="1" applyAlignment="1">
      <alignment vertical="center" wrapText="1"/>
    </xf>
    <xf numFmtId="0" fontId="10" fillId="0" borderId="11" xfId="0" applyFont="1" applyBorder="1" applyAlignment="1">
      <alignment horizontal="left" vertical="center"/>
    </xf>
    <xf numFmtId="0" fontId="0" fillId="0" borderId="85" xfId="0" applyBorder="1" applyAlignment="1">
      <alignment vertical="center"/>
    </xf>
    <xf numFmtId="0" fontId="0" fillId="0" borderId="86" xfId="0" applyBorder="1" applyAlignment="1">
      <alignment vertical="center"/>
    </xf>
    <xf numFmtId="0" fontId="0" fillId="0" borderId="88" xfId="0" applyBorder="1" applyAlignment="1">
      <alignment vertical="center"/>
    </xf>
    <xf numFmtId="0" fontId="9" fillId="0" borderId="89" xfId="0" applyFont="1" applyBorder="1" applyAlignment="1">
      <alignment horizontal="left" vertical="center"/>
    </xf>
    <xf numFmtId="0" fontId="10" fillId="2" borderId="30" xfId="0" applyFont="1" applyFill="1" applyBorder="1" applyAlignment="1">
      <alignment vertical="center" wrapText="1"/>
    </xf>
    <xf numFmtId="0" fontId="10" fillId="2" borderId="42" xfId="0" applyFont="1" applyFill="1" applyBorder="1" applyAlignment="1">
      <alignment vertical="center" wrapText="1"/>
    </xf>
    <xf numFmtId="0" fontId="4" fillId="2" borderId="42" xfId="0" applyFont="1" applyFill="1" applyBorder="1" applyAlignment="1">
      <alignment vertical="center"/>
    </xf>
    <xf numFmtId="0" fontId="0" fillId="2" borderId="42" xfId="0" applyFill="1" applyBorder="1" applyAlignment="1">
      <alignment vertical="center"/>
    </xf>
    <xf numFmtId="0" fontId="10" fillId="0" borderId="89" xfId="0" applyFont="1" applyBorder="1" applyAlignment="1">
      <alignment horizontal="left" vertical="center"/>
    </xf>
    <xf numFmtId="0" fontId="0" fillId="2" borderId="43" xfId="0" applyFill="1" applyBorder="1" applyAlignment="1">
      <alignment vertical="center"/>
    </xf>
    <xf numFmtId="0" fontId="9" fillId="0" borderId="90" xfId="0" applyFont="1" applyBorder="1" applyAlignment="1">
      <alignment horizontal="left" vertical="center"/>
    </xf>
    <xf numFmtId="0" fontId="10" fillId="2" borderId="18" xfId="0" applyFont="1" applyFill="1" applyBorder="1" applyAlignment="1">
      <alignment vertical="center"/>
    </xf>
    <xf numFmtId="0" fontId="10" fillId="0" borderId="90" xfId="0" applyFont="1" applyBorder="1" applyAlignment="1">
      <alignment horizontal="left" vertical="center"/>
    </xf>
    <xf numFmtId="0" fontId="9" fillId="0" borderId="90" xfId="0" applyFont="1" applyBorder="1" applyAlignment="1">
      <alignment horizontal="left" vertical="center" wrapText="1"/>
    </xf>
    <xf numFmtId="0" fontId="10" fillId="2" borderId="28" xfId="0" applyFont="1" applyFill="1" applyBorder="1" applyAlignment="1">
      <alignment vertical="center" wrapText="1"/>
    </xf>
    <xf numFmtId="0" fontId="10" fillId="2" borderId="18" xfId="0" applyFont="1" applyFill="1" applyBorder="1" applyAlignment="1">
      <alignment vertical="center" wrapText="1"/>
    </xf>
    <xf numFmtId="0" fontId="10" fillId="0" borderId="90" xfId="0" applyFont="1" applyBorder="1" applyAlignment="1">
      <alignment horizontal="left" vertical="center" wrapText="1"/>
    </xf>
    <xf numFmtId="0" fontId="12" fillId="0" borderId="0" xfId="0" applyFont="1" applyAlignment="1">
      <alignment vertical="center" wrapText="1"/>
    </xf>
    <xf numFmtId="0" fontId="9" fillId="2" borderId="28" xfId="0" applyFont="1" applyFill="1" applyBorder="1" applyAlignment="1">
      <alignment vertical="center"/>
    </xf>
    <xf numFmtId="0" fontId="9" fillId="2" borderId="18" xfId="0" applyFont="1" applyFill="1" applyBorder="1" applyAlignment="1">
      <alignment vertical="center"/>
    </xf>
    <xf numFmtId="0" fontId="9" fillId="0" borderId="91" xfId="0" applyFont="1" applyBorder="1" applyAlignment="1">
      <alignment horizontal="left" vertical="center"/>
    </xf>
    <xf numFmtId="0" fontId="10" fillId="2" borderId="27" xfId="0" applyFont="1" applyFill="1" applyBorder="1" applyAlignment="1">
      <alignment vertical="center" wrapText="1"/>
    </xf>
    <xf numFmtId="0" fontId="10" fillId="2" borderId="48" xfId="0" applyFont="1" applyFill="1" applyBorder="1" applyAlignment="1">
      <alignment vertical="center" wrapText="1"/>
    </xf>
    <xf numFmtId="0" fontId="4" fillId="2" borderId="48" xfId="0" applyFont="1" applyFill="1" applyBorder="1" applyAlignment="1">
      <alignment vertical="center"/>
    </xf>
    <xf numFmtId="0" fontId="0" fillId="2" borderId="48" xfId="0" applyFill="1" applyBorder="1" applyAlignment="1">
      <alignment vertical="center"/>
    </xf>
    <xf numFmtId="0" fontId="10" fillId="0" borderId="91" xfId="0" applyFont="1" applyBorder="1" applyAlignment="1">
      <alignment horizontal="left" vertical="center"/>
    </xf>
    <xf numFmtId="0" fontId="9" fillId="0" borderId="8" xfId="0" applyFont="1" applyBorder="1" applyAlignment="1">
      <alignment horizontal="left" vertical="center"/>
    </xf>
    <xf numFmtId="0" fontId="4" fillId="0" borderId="9" xfId="0" applyFont="1" applyBorder="1" applyAlignment="1">
      <alignment vertical="center"/>
    </xf>
    <xf numFmtId="0" fontId="6" fillId="0" borderId="0" xfId="0" applyFont="1" applyAlignment="1">
      <alignment vertical="center" wrapText="1"/>
    </xf>
    <xf numFmtId="0" fontId="2" fillId="0" borderId="78" xfId="0" applyFont="1" applyBorder="1" applyAlignment="1">
      <alignment horizontal="left" vertical="center" wrapText="1"/>
    </xf>
    <xf numFmtId="0" fontId="2" fillId="0" borderId="79"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lignment vertical="center" wrapText="1"/>
    </xf>
    <xf numFmtId="0" fontId="4" fillId="0" borderId="10" xfId="0" applyFont="1" applyBorder="1" applyAlignment="1">
      <alignment horizontal="left" vertical="center" wrapText="1"/>
    </xf>
    <xf numFmtId="0" fontId="2" fillId="0" borderId="84" xfId="0" applyFont="1" applyBorder="1" applyAlignment="1">
      <alignment horizontal="left" vertical="center" wrapText="1"/>
    </xf>
    <xf numFmtId="0" fontId="2" fillId="0" borderId="58" xfId="0" applyFont="1" applyBorder="1" applyAlignment="1">
      <alignment horizontal="left" vertical="center" wrapText="1"/>
    </xf>
    <xf numFmtId="16" fontId="2" fillId="0" borderId="20" xfId="0" quotePrefix="1" applyNumberFormat="1" applyFont="1" applyBorder="1" applyAlignment="1">
      <alignment horizontal="left" vertical="center" wrapText="1"/>
    </xf>
    <xf numFmtId="17" fontId="2" fillId="0" borderId="20" xfId="0" quotePrefix="1" applyNumberFormat="1" applyFont="1" applyBorder="1" applyAlignment="1">
      <alignment horizontal="left" vertical="center" wrapText="1"/>
    </xf>
    <xf numFmtId="0" fontId="2" fillId="0" borderId="20" xfId="0" applyFont="1" applyBorder="1" applyAlignment="1">
      <alignment horizontal="left" vertical="center" wrapText="1"/>
    </xf>
    <xf numFmtId="0" fontId="2" fillId="0" borderId="20" xfId="0" applyFont="1" applyBorder="1" applyAlignment="1">
      <alignment vertical="center" wrapText="1"/>
    </xf>
    <xf numFmtId="0" fontId="2" fillId="0" borderId="89" xfId="0" applyFont="1" applyBorder="1" applyAlignment="1">
      <alignment horizontal="left" vertical="center"/>
    </xf>
    <xf numFmtId="0" fontId="10" fillId="3" borderId="30" xfId="0" applyFont="1" applyFill="1" applyBorder="1" applyAlignment="1">
      <alignment vertical="center" wrapText="1"/>
    </xf>
    <xf numFmtId="0" fontId="10" fillId="3" borderId="42" xfId="0" applyFont="1" applyFill="1" applyBorder="1" applyAlignment="1">
      <alignment vertical="center" wrapText="1"/>
    </xf>
    <xf numFmtId="0" fontId="4" fillId="3" borderId="42" xfId="0" applyFont="1" applyFill="1" applyBorder="1" applyAlignment="1">
      <alignment vertical="center"/>
    </xf>
    <xf numFmtId="0" fontId="0" fillId="3" borderId="42" xfId="0" applyFill="1" applyBorder="1" applyAlignment="1">
      <alignment vertical="center"/>
    </xf>
    <xf numFmtId="0" fontId="4" fillId="0" borderId="89" xfId="0" applyFont="1" applyBorder="1" applyAlignment="1">
      <alignment horizontal="left" vertical="center"/>
    </xf>
    <xf numFmtId="0" fontId="1" fillId="3" borderId="30" xfId="0" applyFont="1" applyFill="1" applyBorder="1" applyAlignment="1">
      <alignment vertical="center"/>
    </xf>
    <xf numFmtId="0" fontId="1" fillId="3" borderId="42" xfId="0" applyFont="1" applyFill="1" applyBorder="1" applyAlignment="1">
      <alignment vertical="center"/>
    </xf>
    <xf numFmtId="0" fontId="1" fillId="3" borderId="43" xfId="0" applyFont="1" applyFill="1" applyBorder="1" applyAlignment="1">
      <alignment vertical="center"/>
    </xf>
    <xf numFmtId="0" fontId="2" fillId="0" borderId="90" xfId="0" applyFont="1" applyBorder="1" applyAlignment="1">
      <alignment horizontal="left" vertical="center"/>
    </xf>
    <xf numFmtId="0" fontId="10" fillId="3" borderId="28" xfId="0" applyFont="1" applyFill="1" applyBorder="1" applyAlignment="1">
      <alignment vertical="center"/>
    </xf>
    <xf numFmtId="0" fontId="4" fillId="0" borderId="90" xfId="0" applyFont="1" applyBorder="1" applyAlignment="1">
      <alignment horizontal="left" vertical="center"/>
    </xf>
    <xf numFmtId="0" fontId="1" fillId="3" borderId="28" xfId="0" applyFont="1" applyFill="1" applyBorder="1" applyAlignment="1">
      <alignment vertical="center"/>
    </xf>
    <xf numFmtId="0" fontId="1" fillId="3" borderId="18" xfId="0" applyFont="1" applyFill="1" applyBorder="1" applyAlignment="1">
      <alignment vertical="center"/>
    </xf>
    <xf numFmtId="0" fontId="1" fillId="3" borderId="33" xfId="0" applyFont="1" applyFill="1" applyBorder="1" applyAlignment="1">
      <alignment vertical="center"/>
    </xf>
    <xf numFmtId="0" fontId="2" fillId="0" borderId="90" xfId="0" applyFont="1" applyBorder="1" applyAlignment="1">
      <alignment horizontal="left" vertical="center" wrapText="1"/>
    </xf>
    <xf numFmtId="0" fontId="10" fillId="3" borderId="28" xfId="0" applyFont="1" applyFill="1" applyBorder="1" applyAlignment="1">
      <alignment vertical="center" wrapText="1"/>
    </xf>
    <xf numFmtId="0" fontId="10" fillId="3" borderId="18" xfId="0" applyFont="1" applyFill="1" applyBorder="1" applyAlignment="1">
      <alignment vertical="center" wrapText="1"/>
    </xf>
    <xf numFmtId="0" fontId="4" fillId="0" borderId="90" xfId="0" applyFont="1" applyBorder="1" applyAlignment="1">
      <alignment horizontal="left" vertical="center" wrapText="1"/>
    </xf>
    <xf numFmtId="0" fontId="9" fillId="3" borderId="28" xfId="0" applyFont="1" applyFill="1" applyBorder="1" applyAlignment="1">
      <alignment vertical="center"/>
    </xf>
    <xf numFmtId="0" fontId="9" fillId="3" borderId="18" xfId="0" applyFont="1" applyFill="1" applyBorder="1" applyAlignment="1">
      <alignment vertical="center"/>
    </xf>
    <xf numFmtId="0" fontId="4" fillId="0" borderId="0" xfId="0" applyFont="1" applyAlignment="1">
      <alignment vertical="center" wrapText="1"/>
    </xf>
    <xf numFmtId="0" fontId="2" fillId="0" borderId="91" xfId="0" applyFont="1" applyBorder="1" applyAlignment="1">
      <alignment horizontal="left" vertical="center"/>
    </xf>
    <xf numFmtId="0" fontId="10" fillId="3" borderId="27" xfId="0" applyFont="1" applyFill="1" applyBorder="1" applyAlignment="1">
      <alignment vertical="center" wrapText="1"/>
    </xf>
    <xf numFmtId="0" fontId="10" fillId="3" borderId="48" xfId="0" applyFont="1" applyFill="1" applyBorder="1" applyAlignment="1">
      <alignment vertical="center" wrapText="1"/>
    </xf>
    <xf numFmtId="0" fontId="4" fillId="3" borderId="48" xfId="0" applyFont="1" applyFill="1" applyBorder="1" applyAlignment="1">
      <alignment vertical="center"/>
    </xf>
    <xf numFmtId="0" fontId="0" fillId="3" borderId="48" xfId="0" applyFill="1" applyBorder="1" applyAlignment="1">
      <alignment vertical="center"/>
    </xf>
    <xf numFmtId="0" fontId="4" fillId="0" borderId="91" xfId="0" applyFont="1" applyBorder="1" applyAlignment="1">
      <alignment horizontal="left" vertical="center"/>
    </xf>
    <xf numFmtId="0" fontId="1" fillId="3" borderId="27" xfId="0" applyFont="1" applyFill="1" applyBorder="1" applyAlignment="1">
      <alignment vertical="center"/>
    </xf>
    <xf numFmtId="0" fontId="1" fillId="3" borderId="48" xfId="0" applyFont="1" applyFill="1" applyBorder="1" applyAlignment="1">
      <alignment vertical="center"/>
    </xf>
    <xf numFmtId="0" fontId="1" fillId="3" borderId="77" xfId="0" applyFont="1" applyFill="1" applyBorder="1" applyAlignment="1">
      <alignment vertical="center"/>
    </xf>
    <xf numFmtId="0" fontId="2" fillId="0" borderId="8" xfId="0" applyFont="1" applyBorder="1" applyAlignment="1">
      <alignment horizontal="left" vertical="center"/>
    </xf>
    <xf numFmtId="0" fontId="0" fillId="2" borderId="23" xfId="0" applyFill="1" applyBorder="1" applyAlignment="1">
      <alignment horizontal="right" vertical="center"/>
    </xf>
    <xf numFmtId="0" fontId="0" fillId="2" borderId="18" xfId="0" applyFill="1" applyBorder="1" applyAlignment="1">
      <alignment horizontal="right" vertical="center"/>
    </xf>
    <xf numFmtId="0" fontId="0" fillId="2" borderId="19" xfId="0" applyFill="1" applyBorder="1" applyAlignment="1">
      <alignment horizontal="right" vertical="center"/>
    </xf>
    <xf numFmtId="0" fontId="0" fillId="3" borderId="18" xfId="0" applyFill="1" applyBorder="1" applyAlignment="1">
      <alignment horizontal="right" vertical="center"/>
    </xf>
    <xf numFmtId="0" fontId="0" fillId="2" borderId="48" xfId="0" applyFill="1" applyBorder="1" applyAlignment="1">
      <alignment horizontal="right" vertical="center"/>
    </xf>
    <xf numFmtId="0" fontId="0" fillId="3" borderId="48" xfId="0" applyFill="1" applyBorder="1" applyAlignment="1">
      <alignment horizontal="right" vertical="center"/>
    </xf>
    <xf numFmtId="0" fontId="6" fillId="0" borderId="33" xfId="0" applyFont="1" applyBorder="1" applyAlignment="1">
      <alignment vertical="center"/>
    </xf>
    <xf numFmtId="2" fontId="6" fillId="0" borderId="23" xfId="0" applyNumberFormat="1" applyFont="1" applyBorder="1" applyAlignment="1">
      <alignment horizontal="right" vertical="center"/>
    </xf>
    <xf numFmtId="0" fontId="2" fillId="0" borderId="19" xfId="0" applyFont="1" applyBorder="1" applyAlignment="1">
      <alignment horizontal="right" vertical="center"/>
    </xf>
    <xf numFmtId="2" fontId="13" fillId="0" borderId="0" xfId="0" applyNumberFormat="1" applyFont="1" applyAlignment="1">
      <alignment vertical="center" wrapText="1"/>
    </xf>
    <xf numFmtId="2" fontId="2" fillId="0" borderId="0" xfId="0" applyNumberFormat="1" applyFont="1" applyAlignment="1">
      <alignment vertical="center"/>
    </xf>
    <xf numFmtId="0" fontId="13" fillId="0" borderId="17" xfId="0" applyFont="1" applyBorder="1" applyAlignment="1">
      <alignment vertical="center"/>
    </xf>
    <xf numFmtId="0" fontId="13" fillId="0" borderId="19" xfId="0" applyFont="1" applyBorder="1" applyAlignment="1">
      <alignment vertical="center"/>
    </xf>
    <xf numFmtId="0" fontId="0" fillId="2" borderId="21" xfId="0" applyFill="1" applyBorder="1" applyAlignment="1">
      <alignment vertical="center"/>
    </xf>
    <xf numFmtId="0" fontId="0" fillId="0" borderId="0" xfId="0" quotePrefix="1" applyAlignment="1">
      <alignment horizontal="center" vertical="center"/>
    </xf>
    <xf numFmtId="0" fontId="14" fillId="2" borderId="23"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2" fillId="3" borderId="18" xfId="0" applyFont="1" applyFill="1" applyBorder="1" applyAlignment="1">
      <alignment horizontal="right" vertical="center"/>
    </xf>
    <xf numFmtId="0" fontId="14" fillId="0" borderId="0" xfId="0" applyFont="1" applyAlignment="1">
      <alignment horizontal="center" vertical="center"/>
    </xf>
    <xf numFmtId="0" fontId="2" fillId="2" borderId="45" xfId="0" applyFont="1" applyFill="1" applyBorder="1" applyAlignment="1">
      <alignment horizontal="right" vertical="center"/>
    </xf>
    <xf numFmtId="0" fontId="2" fillId="2" borderId="18" xfId="0" applyFont="1" applyFill="1" applyBorder="1" applyAlignment="1">
      <alignment horizontal="right" vertical="center"/>
    </xf>
    <xf numFmtId="0" fontId="2" fillId="2" borderId="19" xfId="0" applyFont="1" applyFill="1" applyBorder="1" applyAlignment="1">
      <alignment horizontal="right" vertical="center"/>
    </xf>
    <xf numFmtId="0" fontId="2" fillId="3" borderId="28" xfId="0" applyFont="1" applyFill="1" applyBorder="1" applyAlignment="1">
      <alignment horizontal="right" vertical="center"/>
    </xf>
    <xf numFmtId="0" fontId="2" fillId="2" borderId="23" xfId="0" applyFont="1" applyFill="1" applyBorder="1" applyAlignment="1">
      <alignment horizontal="right" vertical="center"/>
    </xf>
    <xf numFmtId="0" fontId="0" fillId="0" borderId="39" xfId="0" applyBorder="1" applyAlignment="1">
      <alignment vertical="center"/>
    </xf>
    <xf numFmtId="0" fontId="14" fillId="0" borderId="4" xfId="0" applyFont="1" applyBorder="1" applyAlignment="1">
      <alignment vertical="center"/>
    </xf>
    <xf numFmtId="0" fontId="36" fillId="0" borderId="14" xfId="0" applyFont="1" applyBorder="1" applyAlignment="1">
      <alignment vertical="center" wrapText="1"/>
    </xf>
    <xf numFmtId="0" fontId="14" fillId="0" borderId="5" xfId="0" applyFont="1" applyBorder="1" applyAlignment="1">
      <alignment vertical="center"/>
    </xf>
    <xf numFmtId="0" fontId="14" fillId="0" borderId="6" xfId="0" applyFont="1" applyBorder="1" applyAlignment="1">
      <alignment vertical="center"/>
    </xf>
    <xf numFmtId="0" fontId="36" fillId="0" borderId="6" xfId="0" applyFont="1" applyBorder="1" applyAlignment="1">
      <alignment vertical="center" wrapText="1"/>
    </xf>
    <xf numFmtId="1" fontId="0" fillId="0" borderId="4" xfId="0" applyNumberFormat="1" applyBorder="1" applyAlignment="1">
      <alignment horizontal="center" vertical="center"/>
    </xf>
    <xf numFmtId="0" fontId="30" fillId="0" borderId="0" xfId="0" applyFont="1" applyAlignment="1">
      <alignment vertical="center"/>
    </xf>
    <xf numFmtId="0" fontId="0" fillId="0" borderId="0" xfId="0" applyAlignment="1">
      <alignment horizontal="center" vertical="center" readingOrder="1"/>
    </xf>
    <xf numFmtId="0" fontId="0" fillId="0" borderId="0" xfId="0" applyAlignment="1">
      <alignment vertical="center" readingOrder="1"/>
    </xf>
    <xf numFmtId="0" fontId="0" fillId="0" borderId="0" xfId="0" applyAlignment="1">
      <alignment horizontal="left" vertical="center" readingOrder="1"/>
    </xf>
    <xf numFmtId="0" fontId="0" fillId="0" borderId="0" xfId="0" applyAlignment="1">
      <alignment horizontal="left" vertical="center" wrapText="1" readingOrder="1"/>
    </xf>
    <xf numFmtId="0" fontId="0" fillId="7" borderId="0" xfId="0" applyFill="1" applyAlignment="1">
      <alignment vertical="center"/>
    </xf>
    <xf numFmtId="0" fontId="2" fillId="7" borderId="6" xfId="0" applyFont="1" applyFill="1" applyBorder="1" applyAlignment="1">
      <alignment horizontal="right" vertical="center"/>
    </xf>
    <xf numFmtId="0" fontId="2" fillId="7" borderId="6" xfId="0" applyFont="1" applyFill="1" applyBorder="1" applyAlignment="1">
      <alignment horizontal="center" vertical="center"/>
    </xf>
    <xf numFmtId="2" fontId="2" fillId="7" borderId="5" xfId="0" applyNumberFormat="1" applyFont="1" applyFill="1" applyBorder="1" applyAlignment="1">
      <alignment horizontal="right" vertical="center"/>
    </xf>
    <xf numFmtId="2" fontId="2" fillId="7" borderId="6" xfId="0" applyNumberFormat="1" applyFont="1" applyFill="1" applyBorder="1" applyAlignment="1">
      <alignment horizontal="right" vertical="center"/>
    </xf>
    <xf numFmtId="2" fontId="2" fillId="7" borderId="13" xfId="0" applyNumberFormat="1" applyFont="1" applyFill="1" applyBorder="1" applyAlignment="1">
      <alignment horizontal="right" vertical="center"/>
    </xf>
    <xf numFmtId="2" fontId="2" fillId="7" borderId="11" xfId="0" applyNumberFormat="1" applyFont="1" applyFill="1" applyBorder="1" applyAlignment="1">
      <alignment horizontal="right" vertical="center"/>
    </xf>
    <xf numFmtId="2" fontId="2" fillId="7" borderId="92" xfId="0" applyNumberFormat="1" applyFont="1" applyFill="1" applyBorder="1" applyAlignment="1">
      <alignment vertical="center"/>
    </xf>
    <xf numFmtId="0" fontId="2" fillId="0" borderId="7" xfId="0" applyFont="1" applyBorder="1" applyAlignment="1">
      <alignment horizontal="center" vertical="center"/>
    </xf>
    <xf numFmtId="0" fontId="2" fillId="0" borderId="93" xfId="0" applyFont="1" applyBorder="1" applyAlignment="1">
      <alignment horizontal="right" vertical="center"/>
    </xf>
    <xf numFmtId="2" fontId="6" fillId="0" borderId="9" xfId="0" applyNumberFormat="1" applyFont="1" applyBorder="1" applyAlignment="1">
      <alignment horizontal="right" vertical="center"/>
    </xf>
    <xf numFmtId="2" fontId="6" fillId="0" borderId="7" xfId="0" applyNumberFormat="1" applyFont="1" applyBorder="1" applyAlignment="1">
      <alignment horizontal="right" vertical="center"/>
    </xf>
    <xf numFmtId="2" fontId="6" fillId="0" borderId="9" xfId="0" applyNumberFormat="1" applyFont="1" applyBorder="1" applyAlignment="1">
      <alignment vertical="center"/>
    </xf>
    <xf numFmtId="2" fontId="6" fillId="0" borderId="7" xfId="0" applyNumberFormat="1" applyFont="1" applyBorder="1" applyAlignment="1">
      <alignment vertical="center"/>
    </xf>
    <xf numFmtId="2" fontId="6" fillId="0" borderId="11" xfId="0" applyNumberFormat="1" applyFont="1" applyBorder="1" applyAlignment="1">
      <alignment horizontal="right" vertical="center"/>
    </xf>
    <xf numFmtId="2" fontId="2" fillId="0" borderId="11" xfId="0" applyNumberFormat="1" applyFont="1" applyBorder="1" applyAlignment="1">
      <alignment horizontal="right" vertical="center"/>
    </xf>
    <xf numFmtId="2" fontId="6" fillId="0" borderId="93" xfId="0" applyNumberFormat="1" applyFont="1" applyBorder="1" applyAlignment="1">
      <alignment vertical="center"/>
    </xf>
    <xf numFmtId="0" fontId="2" fillId="0" borderId="7" xfId="0" applyFont="1" applyBorder="1" applyAlignment="1">
      <alignment horizontal="right" vertical="center"/>
    </xf>
    <xf numFmtId="164" fontId="2" fillId="0" borderId="5" xfId="0" applyNumberFormat="1" applyFont="1" applyBorder="1" applyAlignment="1">
      <alignment horizontal="right" vertical="center"/>
    </xf>
    <xf numFmtId="164" fontId="2" fillId="0" borderId="6" xfId="0" applyNumberFormat="1" applyFont="1" applyBorder="1" applyAlignment="1">
      <alignment horizontal="right" vertical="center"/>
    </xf>
    <xf numFmtId="164" fontId="2" fillId="0" borderId="13" xfId="0" applyNumberFormat="1" applyFont="1" applyBorder="1" applyAlignment="1">
      <alignment horizontal="right" vertical="center"/>
    </xf>
    <xf numFmtId="2" fontId="2" fillId="0" borderId="92" xfId="0" applyNumberFormat="1" applyFont="1" applyBorder="1" applyAlignment="1">
      <alignment horizontal="right" vertical="center"/>
    </xf>
    <xf numFmtId="2" fontId="2" fillId="0" borderId="2" xfId="0" applyNumberFormat="1" applyFont="1" applyBorder="1" applyAlignment="1">
      <alignment horizontal="right" vertical="center"/>
    </xf>
    <xf numFmtId="2" fontId="2" fillId="0" borderId="3" xfId="0" applyNumberFormat="1" applyFont="1" applyBorder="1" applyAlignment="1">
      <alignment horizontal="right" vertical="center"/>
    </xf>
    <xf numFmtId="2" fontId="2" fillId="0" borderId="15" xfId="0" applyNumberFormat="1"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10" xfId="0" applyFont="1" applyBorder="1" applyAlignment="1">
      <alignment vertical="center"/>
    </xf>
    <xf numFmtId="2" fontId="2" fillId="8" borderId="5" xfId="0" applyNumberFormat="1" applyFont="1" applyFill="1" applyBorder="1" applyAlignment="1">
      <alignment horizontal="right" vertical="center"/>
    </xf>
    <xf numFmtId="2" fontId="2" fillId="8" borderId="6" xfId="0" applyNumberFormat="1" applyFont="1" applyFill="1" applyBorder="1" applyAlignment="1">
      <alignment horizontal="right" vertical="center"/>
    </xf>
    <xf numFmtId="2" fontId="2" fillId="8" borderId="5" xfId="0" applyNumberFormat="1" applyFont="1" applyFill="1" applyBorder="1" applyAlignment="1">
      <alignment vertical="center"/>
    </xf>
    <xf numFmtId="2" fontId="2" fillId="8" borderId="6" xfId="0" applyNumberFormat="1" applyFont="1" applyFill="1" applyBorder="1" applyAlignment="1">
      <alignment vertical="center"/>
    </xf>
    <xf numFmtId="2" fontId="2" fillId="8" borderId="11" xfId="0" applyNumberFormat="1" applyFont="1" applyFill="1" applyBorder="1" applyAlignment="1">
      <alignment horizontal="right" vertical="center"/>
    </xf>
    <xf numFmtId="2" fontId="2" fillId="8" borderId="92" xfId="0" applyNumberFormat="1" applyFont="1" applyFill="1" applyBorder="1" applyAlignment="1">
      <alignment vertical="center"/>
    </xf>
    <xf numFmtId="0" fontId="2" fillId="9" borderId="6" xfId="0" applyFont="1" applyFill="1" applyBorder="1" applyAlignment="1">
      <alignment horizontal="right" vertical="center"/>
    </xf>
    <xf numFmtId="0" fontId="2" fillId="9" borderId="6" xfId="0" applyFont="1" applyFill="1" applyBorder="1" applyAlignment="1">
      <alignment horizontal="center" vertical="center"/>
    </xf>
    <xf numFmtId="0" fontId="2" fillId="9" borderId="6" xfId="0" quotePrefix="1" applyFont="1" applyFill="1" applyBorder="1" applyAlignment="1">
      <alignment horizontal="center" vertical="center"/>
    </xf>
    <xf numFmtId="0" fontId="4" fillId="9" borderId="0" xfId="0" applyFont="1" applyFill="1" applyAlignment="1">
      <alignment vertical="center"/>
    </xf>
    <xf numFmtId="2" fontId="4" fillId="8" borderId="12" xfId="0" applyNumberFormat="1" applyFont="1" applyFill="1" applyBorder="1" applyAlignment="1">
      <alignment horizontal="right" vertical="center"/>
    </xf>
    <xf numFmtId="0" fontId="4" fillId="10" borderId="0" xfId="0" applyFont="1" applyFill="1" applyAlignment="1">
      <alignment vertical="center"/>
    </xf>
    <xf numFmtId="0" fontId="2" fillId="10" borderId="6" xfId="0" quotePrefix="1" applyFont="1" applyFill="1" applyBorder="1" applyAlignment="1">
      <alignment horizontal="center" vertical="center"/>
    </xf>
    <xf numFmtId="0" fontId="2" fillId="10" borderId="6" xfId="0" applyFont="1" applyFill="1" applyBorder="1" applyAlignment="1">
      <alignment horizontal="right" vertical="center"/>
    </xf>
    <xf numFmtId="0" fontId="2" fillId="10" borderId="6" xfId="0" applyFont="1" applyFill="1" applyBorder="1" applyAlignment="1">
      <alignment horizontal="center" vertical="center"/>
    </xf>
    <xf numFmtId="2" fontId="2" fillId="10" borderId="5" xfId="0" applyNumberFormat="1" applyFont="1" applyFill="1" applyBorder="1" applyAlignment="1">
      <alignment horizontal="right" vertical="center"/>
    </xf>
    <xf numFmtId="2" fontId="2" fillId="10" borderId="6" xfId="0" applyNumberFormat="1" applyFont="1" applyFill="1" applyBorder="1" applyAlignment="1">
      <alignment horizontal="right" vertical="center"/>
    </xf>
    <xf numFmtId="2" fontId="2" fillId="10" borderId="5" xfId="0" applyNumberFormat="1" applyFont="1" applyFill="1" applyBorder="1" applyAlignment="1">
      <alignment vertical="center"/>
    </xf>
    <xf numFmtId="2" fontId="2" fillId="10" borderId="6" xfId="0" applyNumberFormat="1" applyFont="1" applyFill="1" applyBorder="1" applyAlignment="1">
      <alignment vertical="center"/>
    </xf>
    <xf numFmtId="2" fontId="4" fillId="10" borderId="11" xfId="0" applyNumberFormat="1" applyFont="1" applyFill="1" applyBorder="1" applyAlignment="1">
      <alignment horizontal="right" vertical="center"/>
    </xf>
    <xf numFmtId="2" fontId="2" fillId="10" borderId="92" xfId="0" applyNumberFormat="1" applyFont="1" applyFill="1" applyBorder="1" applyAlignment="1">
      <alignment vertical="center"/>
    </xf>
    <xf numFmtId="2" fontId="2" fillId="10" borderId="11" xfId="0" applyNumberFormat="1" applyFont="1" applyFill="1" applyBorder="1" applyAlignment="1">
      <alignment horizontal="right" vertical="center"/>
    </xf>
    <xf numFmtId="2" fontId="2" fillId="10" borderId="13" xfId="0" applyNumberFormat="1" applyFont="1" applyFill="1" applyBorder="1" applyAlignment="1">
      <alignment horizontal="right" vertical="center"/>
    </xf>
    <xf numFmtId="2" fontId="8" fillId="7" borderId="5" xfId="0" applyNumberFormat="1" applyFont="1" applyFill="1" applyBorder="1" applyAlignment="1">
      <alignment horizontal="right" vertical="center"/>
    </xf>
    <xf numFmtId="2" fontId="8" fillId="7" borderId="6" xfId="0" applyNumberFormat="1" applyFont="1" applyFill="1" applyBorder="1" applyAlignment="1">
      <alignment horizontal="right" vertical="center"/>
    </xf>
    <xf numFmtId="2" fontId="8" fillId="7" borderId="5" xfId="0" applyNumberFormat="1" applyFont="1" applyFill="1" applyBorder="1" applyAlignment="1">
      <alignment vertical="center"/>
    </xf>
    <xf numFmtId="2" fontId="8" fillId="7" borderId="6" xfId="0" applyNumberFormat="1" applyFont="1" applyFill="1" applyBorder="1" applyAlignment="1">
      <alignment vertical="center"/>
    </xf>
    <xf numFmtId="0" fontId="2" fillId="7" borderId="6" xfId="0" quotePrefix="1" applyFont="1" applyFill="1" applyBorder="1" applyAlignment="1">
      <alignment horizontal="center" vertical="center"/>
    </xf>
    <xf numFmtId="0" fontId="2" fillId="11" borderId="6" xfId="0" applyFont="1" applyFill="1" applyBorder="1" applyAlignment="1">
      <alignment horizontal="right" vertical="center"/>
    </xf>
    <xf numFmtId="0" fontId="2" fillId="11" borderId="6" xfId="0" applyFont="1" applyFill="1" applyBorder="1" applyAlignment="1">
      <alignment horizontal="center" vertical="center"/>
    </xf>
    <xf numFmtId="0" fontId="2" fillId="11" borderId="6" xfId="0" quotePrefix="1" applyFont="1" applyFill="1" applyBorder="1" applyAlignment="1">
      <alignment horizontal="center" vertical="center"/>
    </xf>
    <xf numFmtId="2" fontId="2" fillId="11" borderId="5" xfId="0" applyNumberFormat="1" applyFont="1" applyFill="1" applyBorder="1" applyAlignment="1">
      <alignment horizontal="right" vertical="center"/>
    </xf>
    <xf numFmtId="2" fontId="2" fillId="11" borderId="6" xfId="0" applyNumberFormat="1" applyFont="1" applyFill="1" applyBorder="1" applyAlignment="1">
      <alignment horizontal="right" vertical="center"/>
    </xf>
    <xf numFmtId="2" fontId="2" fillId="11" borderId="11" xfId="0" applyNumberFormat="1" applyFont="1" applyFill="1" applyBorder="1" applyAlignment="1">
      <alignment horizontal="right" vertical="center"/>
    </xf>
    <xf numFmtId="2" fontId="2" fillId="11" borderId="94" xfId="0" applyNumberFormat="1" applyFont="1" applyFill="1" applyBorder="1" applyAlignment="1">
      <alignment horizontal="right" vertical="center"/>
    </xf>
    <xf numFmtId="2" fontId="4" fillId="11" borderId="11" xfId="0" applyNumberFormat="1" applyFont="1" applyFill="1" applyBorder="1" applyAlignment="1">
      <alignment horizontal="right" vertical="center"/>
    </xf>
    <xf numFmtId="2" fontId="2" fillId="11" borderId="92" xfId="0" applyNumberFormat="1" applyFont="1" applyFill="1" applyBorder="1" applyAlignment="1">
      <alignment vertical="center"/>
    </xf>
    <xf numFmtId="0" fontId="0" fillId="11" borderId="0" xfId="0" applyFill="1" applyAlignment="1">
      <alignment vertical="center"/>
    </xf>
    <xf numFmtId="0" fontId="10" fillId="0" borderId="76" xfId="0" applyFont="1" applyBorder="1" applyAlignment="1">
      <alignment vertical="center"/>
    </xf>
    <xf numFmtId="0" fontId="37" fillId="0" borderId="0" xfId="0" applyFont="1" applyAlignment="1">
      <alignment horizontal="center" vertical="center" wrapText="1"/>
    </xf>
    <xf numFmtId="0" fontId="37" fillId="0" borderId="14"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15" xfId="0" applyFont="1" applyBorder="1" applyAlignment="1">
      <alignment vertical="center" wrapText="1"/>
    </xf>
    <xf numFmtId="0" fontId="32" fillId="6" borderId="0" xfId="0" applyFont="1" applyFill="1" applyAlignment="1">
      <alignment horizontal="justify" vertical="center" wrapText="1"/>
    </xf>
    <xf numFmtId="0" fontId="4" fillId="6" borderId="0" xfId="0" applyFont="1" applyFill="1" applyAlignment="1">
      <alignment vertical="center" wrapText="1"/>
    </xf>
    <xf numFmtId="0" fontId="0" fillId="6" borderId="0" xfId="0" applyFill="1" applyAlignment="1">
      <alignment vertical="center" wrapText="1"/>
    </xf>
    <xf numFmtId="0" fontId="0" fillId="6" borderId="0" xfId="0" applyFill="1" applyAlignment="1">
      <alignment vertical="center"/>
    </xf>
    <xf numFmtId="2" fontId="2" fillId="0" borderId="95" xfId="0" applyNumberFormat="1" applyFont="1" applyBorder="1" applyAlignment="1">
      <alignment horizontal="right" vertical="center" wrapText="1"/>
    </xf>
    <xf numFmtId="0" fontId="0" fillId="0" borderId="96" xfId="0" applyBorder="1" applyAlignment="1">
      <alignmen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2" fontId="2" fillId="0" borderId="10" xfId="0" applyNumberFormat="1" applyFont="1" applyBorder="1" applyAlignment="1">
      <alignment horizontal="right" vertical="center" wrapText="1"/>
    </xf>
    <xf numFmtId="0" fontId="0" fillId="0" borderId="12" xfId="0" applyBorder="1" applyAlignment="1">
      <alignment vertical="center"/>
    </xf>
    <xf numFmtId="0" fontId="12" fillId="6" borderId="0" xfId="0" applyFont="1" applyFill="1" applyAlignment="1">
      <alignment vertical="center" wrapText="1"/>
    </xf>
    <xf numFmtId="0" fontId="2" fillId="6" borderId="0" xfId="0" applyFont="1" applyFill="1" applyAlignment="1">
      <alignment vertical="center" wrapText="1"/>
    </xf>
    <xf numFmtId="2" fontId="2" fillId="0" borderId="2" xfId="0" applyNumberFormat="1" applyFont="1" applyBorder="1" applyAlignment="1">
      <alignment horizontal="left" vertical="center" wrapText="1"/>
    </xf>
    <xf numFmtId="0" fontId="2" fillId="0" borderId="3" xfId="0" applyFont="1" applyBorder="1" applyAlignment="1">
      <alignment horizontal="left" vertical="center" wrapText="1"/>
    </xf>
    <xf numFmtId="0" fontId="2" fillId="0" borderId="15" xfId="0" applyFont="1" applyBorder="1" applyAlignment="1">
      <alignment horizontal="left" vertical="center" wrapText="1"/>
    </xf>
    <xf numFmtId="0" fontId="2" fillId="0" borderId="12" xfId="0" applyFont="1" applyBorder="1" applyAlignment="1">
      <alignment vertical="center" wrapText="1"/>
    </xf>
    <xf numFmtId="0" fontId="13" fillId="0" borderId="0" xfId="0" applyFont="1" applyAlignment="1">
      <alignment vertical="center"/>
    </xf>
    <xf numFmtId="2" fontId="2" fillId="0" borderId="4" xfId="0" applyNumberFormat="1" applyFont="1"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vertical="center"/>
    </xf>
    <xf numFmtId="0" fontId="34" fillId="0" borderId="0" xfId="0" applyFont="1" applyAlignment="1">
      <alignment vertical="center" wrapText="1"/>
    </xf>
    <xf numFmtId="0" fontId="0" fillId="0" borderId="0" xfId="0"/>
    <xf numFmtId="0" fontId="41" fillId="0" borderId="0" xfId="0" applyFont="1" applyAlignment="1">
      <alignment vertical="center" wrapText="1"/>
    </xf>
    <xf numFmtId="0" fontId="41" fillId="0" borderId="0" xfId="0" applyFont="1" applyAlignment="1">
      <alignment wrapText="1"/>
    </xf>
    <xf numFmtId="0" fontId="40" fillId="0" borderId="0" xfId="0" applyFont="1" applyAlignment="1">
      <alignment vertical="center" wrapText="1"/>
    </xf>
    <xf numFmtId="2" fontId="13" fillId="0" borderId="2"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pplyProtection="1">
      <alignment vertical="center" wrapText="1"/>
      <protection locked="0"/>
    </xf>
    <xf numFmtId="0" fontId="4"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left" vertical="center"/>
    </xf>
    <xf numFmtId="0" fontId="0" fillId="0" borderId="0" xfId="0" applyAlignment="1">
      <alignment horizontal="left" vertical="center"/>
    </xf>
    <xf numFmtId="0" fontId="2" fillId="0" borderId="4" xfId="0" applyFont="1" applyBorder="1" applyAlignment="1">
      <alignment horizontal="left" vertical="center"/>
    </xf>
    <xf numFmtId="0" fontId="0" fillId="0" borderId="14" xfId="0" applyBorder="1" applyAlignment="1">
      <alignment horizontal="left" vertical="center"/>
    </xf>
    <xf numFmtId="0" fontId="18" fillId="0" borderId="2" xfId="0" applyFont="1" applyBorder="1" applyAlignment="1" applyProtection="1">
      <alignment vertical="center" wrapText="1"/>
      <protection locked="0"/>
    </xf>
    <xf numFmtId="0" fontId="0" fillId="0" borderId="3" xfId="0" applyBorder="1" applyAlignment="1">
      <alignment vertical="center"/>
    </xf>
    <xf numFmtId="0" fontId="0" fillId="0" borderId="15" xfId="0" applyBorder="1" applyAlignment="1">
      <alignment vertical="center"/>
    </xf>
    <xf numFmtId="0" fontId="36" fillId="0" borderId="0" xfId="0" applyFont="1" applyAlignment="1">
      <alignment wrapText="1"/>
    </xf>
    <xf numFmtId="0" fontId="12" fillId="0" borderId="0" xfId="0" applyFont="1" applyAlignment="1">
      <alignment vertical="center"/>
    </xf>
    <xf numFmtId="0" fontId="12" fillId="0" borderId="2" xfId="0" applyFont="1" applyBorder="1" applyAlignment="1">
      <alignment vertical="center"/>
    </xf>
    <xf numFmtId="0" fontId="2" fillId="0" borderId="3" xfId="0" applyFont="1" applyBorder="1" applyAlignment="1">
      <alignment horizontal="center" vertical="center"/>
    </xf>
    <xf numFmtId="0" fontId="4" fillId="0" borderId="0" xfId="0" applyFont="1" applyAlignment="1">
      <alignment vertical="center"/>
    </xf>
    <xf numFmtId="0" fontId="2" fillId="0" borderId="16" xfId="0" applyFont="1" applyBorder="1" applyAlignment="1">
      <alignment vertical="center" wrapText="1"/>
    </xf>
    <xf numFmtId="0" fontId="4" fillId="0" borderId="20" xfId="0" applyFont="1" applyBorder="1" applyAlignment="1">
      <alignment vertical="center"/>
    </xf>
    <xf numFmtId="0" fontId="9" fillId="0" borderId="16" xfId="0" applyFont="1" applyBorder="1" applyAlignment="1">
      <alignment vertical="center" wrapText="1"/>
    </xf>
    <xf numFmtId="0" fontId="0" fillId="0" borderId="20" xfId="0" applyBorder="1" applyAlignment="1">
      <alignment vertical="center"/>
    </xf>
    <xf numFmtId="0" fontId="18" fillId="0" borderId="0" xfId="0" applyFont="1" applyAlignment="1">
      <alignment vertical="center"/>
    </xf>
    <xf numFmtId="0" fontId="38" fillId="0" borderId="3" xfId="0" applyFont="1" applyBorder="1" applyAlignment="1">
      <alignment vertical="center" wrapText="1"/>
    </xf>
    <xf numFmtId="0" fontId="0" fillId="0" borderId="3" xfId="0" applyBorder="1" applyAlignment="1">
      <alignment vertical="center" wrapText="1"/>
    </xf>
    <xf numFmtId="0" fontId="9" fillId="0" borderId="0" xfId="0" applyFont="1" applyAlignment="1">
      <alignment vertical="center" wrapText="1"/>
    </xf>
    <xf numFmtId="0" fontId="9" fillId="0" borderId="102" xfId="0" applyFont="1" applyBorder="1" applyAlignment="1">
      <alignment vertical="center" wrapText="1"/>
    </xf>
    <xf numFmtId="0" fontId="0" fillId="0" borderId="59" xfId="0" applyBorder="1" applyAlignment="1">
      <alignment vertical="center"/>
    </xf>
    <xf numFmtId="0" fontId="36" fillId="0" borderId="0" xfId="0" applyFont="1" applyAlignment="1">
      <alignment vertical="center" wrapText="1"/>
    </xf>
    <xf numFmtId="0" fontId="36" fillId="0" borderId="0" xfId="0" applyFont="1" applyAlignment="1">
      <alignment vertical="center"/>
    </xf>
    <xf numFmtId="0" fontId="15" fillId="0" borderId="0" xfId="0" applyFont="1" applyAlignment="1">
      <alignment horizontal="left" vertical="center" wrapText="1"/>
    </xf>
    <xf numFmtId="0" fontId="12" fillId="0" borderId="97" xfId="0" applyFont="1" applyBorder="1" applyAlignment="1">
      <alignment vertical="center"/>
    </xf>
    <xf numFmtId="0" fontId="12" fillId="0" borderId="100" xfId="0" applyFont="1" applyBorder="1" applyAlignment="1">
      <alignment vertical="center"/>
    </xf>
    <xf numFmtId="0" fontId="12" fillId="0" borderId="98" xfId="0" applyFont="1" applyBorder="1" applyAlignment="1">
      <alignment vertical="center"/>
    </xf>
    <xf numFmtId="0" fontId="12" fillId="0" borderId="101" xfId="0" applyFont="1" applyBorder="1" applyAlignment="1">
      <alignment vertical="center"/>
    </xf>
    <xf numFmtId="0" fontId="12" fillId="0" borderId="99" xfId="0" applyFont="1" applyBorder="1" applyAlignment="1">
      <alignment vertical="center"/>
    </xf>
    <xf numFmtId="0" fontId="15" fillId="0" borderId="0" xfId="0" applyFont="1" applyAlignment="1">
      <alignment horizontal="center" vertical="center" wrapText="1"/>
    </xf>
    <xf numFmtId="0" fontId="4" fillId="0" borderId="0" xfId="0" applyFont="1" applyAlignment="1">
      <alignment wrapText="1"/>
    </xf>
    <xf numFmtId="0" fontId="2" fillId="0" borderId="103" xfId="0" applyFont="1" applyBorder="1" applyAlignment="1">
      <alignment horizontal="left" vertical="center"/>
    </xf>
    <xf numFmtId="0" fontId="2" fillId="0" borderId="32" xfId="0" applyFont="1" applyBorder="1" applyAlignment="1">
      <alignment horizontal="left" vertical="center"/>
    </xf>
    <xf numFmtId="0" fontId="2" fillId="0" borderId="68" xfId="0" applyFont="1" applyBorder="1" applyAlignment="1">
      <alignment horizontal="left" vertical="center"/>
    </xf>
    <xf numFmtId="0" fontId="2" fillId="0" borderId="61" xfId="0" applyFont="1" applyBorder="1" applyAlignment="1">
      <alignment horizontal="left" vertical="center"/>
    </xf>
    <xf numFmtId="0" fontId="2" fillId="0" borderId="69" xfId="0" applyFont="1" applyBorder="1" applyAlignment="1">
      <alignment horizontal="left" vertical="center"/>
    </xf>
    <xf numFmtId="0" fontId="0" fillId="0" borderId="3" xfId="0" applyBorder="1" applyAlignment="1" applyProtection="1">
      <alignment vertical="center"/>
      <protection locked="0"/>
    </xf>
    <xf numFmtId="0" fontId="0" fillId="0" borderId="15" xfId="0" applyBorder="1" applyAlignment="1" applyProtection="1">
      <alignment vertical="center"/>
      <protection locked="0"/>
    </xf>
    <xf numFmtId="0" fontId="12" fillId="0" borderId="2" xfId="0" applyFont="1" applyBorder="1" applyAlignment="1" applyProtection="1">
      <alignment vertical="center"/>
      <protection locked="0"/>
    </xf>
    <xf numFmtId="0" fontId="12" fillId="0" borderId="3" xfId="0" applyFont="1" applyBorder="1" applyAlignment="1" applyProtection="1">
      <alignment vertical="center"/>
      <protection locked="0"/>
    </xf>
    <xf numFmtId="0" fontId="12" fillId="0" borderId="15" xfId="0" applyFont="1" applyBorder="1" applyAlignment="1" applyProtection="1">
      <alignment vertical="center"/>
      <protection locked="0"/>
    </xf>
    <xf numFmtId="0" fontId="12" fillId="0" borderId="0" xfId="0" applyFont="1" applyAlignment="1" applyProtection="1">
      <alignment vertical="center"/>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4" fillId="0" borderId="0" xfId="0" applyFont="1" applyAlignment="1" applyProtection="1">
      <alignment vertical="center"/>
      <protection locked="0"/>
    </xf>
    <xf numFmtId="0" fontId="13" fillId="4" borderId="104" xfId="0" applyFont="1" applyFill="1" applyBorder="1" applyAlignment="1">
      <alignment horizontal="center" vertical="center"/>
    </xf>
    <xf numFmtId="0" fontId="13" fillId="4" borderId="105" xfId="0" applyFont="1" applyFill="1" applyBorder="1" applyAlignment="1">
      <alignment horizontal="center" vertical="center"/>
    </xf>
    <xf numFmtId="0" fontId="13" fillId="4" borderId="106" xfId="0" applyFont="1" applyFill="1" applyBorder="1" applyAlignment="1">
      <alignment horizontal="center" vertical="center"/>
    </xf>
    <xf numFmtId="0" fontId="17" fillId="5" borderId="18" xfId="0" applyFont="1" applyFill="1" applyBorder="1" applyAlignment="1">
      <alignment vertical="center" wrapText="1"/>
    </xf>
    <xf numFmtId="0" fontId="0" fillId="5" borderId="18" xfId="0" applyFill="1" applyBorder="1" applyAlignment="1">
      <alignment vertical="center" wrapText="1"/>
    </xf>
    <xf numFmtId="0" fontId="0" fillId="5" borderId="19" xfId="0" applyFill="1" applyBorder="1" applyAlignment="1">
      <alignment vertical="center" wrapText="1"/>
    </xf>
    <xf numFmtId="0" fontId="18" fillId="4" borderId="107"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15" xfId="0" applyFont="1" applyFill="1" applyBorder="1" applyAlignment="1">
      <alignment horizontal="center" vertical="center"/>
    </xf>
    <xf numFmtId="0" fontId="2" fillId="4" borderId="2" xfId="0" applyFont="1" applyFill="1" applyBorder="1" applyAlignment="1">
      <alignment vertical="center" wrapText="1"/>
    </xf>
    <xf numFmtId="0" fontId="0" fillId="4" borderId="4" xfId="0" applyFill="1" applyBorder="1" applyAlignment="1">
      <alignment vertical="center"/>
    </xf>
    <xf numFmtId="0" fontId="0" fillId="4" borderId="108" xfId="0" applyFill="1" applyBorder="1" applyAlignment="1">
      <alignment vertical="center"/>
    </xf>
    <xf numFmtId="0" fontId="14" fillId="5" borderId="20" xfId="0" applyFont="1" applyFill="1" applyBorder="1" applyAlignment="1">
      <alignment vertical="center" wrapText="1"/>
    </xf>
    <xf numFmtId="0" fontId="0" fillId="5" borderId="20" xfId="0" applyFill="1" applyBorder="1" applyAlignment="1">
      <alignment vertical="center"/>
    </xf>
    <xf numFmtId="0" fontId="0" fillId="5" borderId="21" xfId="0" applyFill="1" applyBorder="1" applyAlignment="1">
      <alignment vertical="center"/>
    </xf>
    <xf numFmtId="0" fontId="15" fillId="0" borderId="0" xfId="0" applyFont="1" applyAlignment="1">
      <alignment horizontal="center" vertical="center"/>
    </xf>
    <xf numFmtId="0" fontId="36" fillId="0" borderId="0" xfId="0" applyFont="1" applyAlignment="1">
      <alignment horizontal="center" vertical="center"/>
    </xf>
    <xf numFmtId="0" fontId="2" fillId="0" borderId="0" xfId="0" applyFont="1" applyAlignment="1">
      <alignment vertical="center"/>
    </xf>
    <xf numFmtId="0" fontId="15" fillId="0" borderId="0" xfId="0" applyFont="1" applyAlignment="1">
      <alignment horizontal="left" vertical="center"/>
    </xf>
    <xf numFmtId="0" fontId="36" fillId="0" borderId="0" xfId="0" applyFont="1" applyAlignment="1">
      <alignment horizontal="left" vertical="center"/>
    </xf>
    <xf numFmtId="0" fontId="19" fillId="0" borderId="0" xfId="0" applyFont="1" applyAlignment="1">
      <alignment vertical="center"/>
    </xf>
    <xf numFmtId="0" fontId="14" fillId="0" borderId="2" xfId="0" applyFont="1" applyBorder="1" applyAlignment="1">
      <alignment vertical="center"/>
    </xf>
    <xf numFmtId="0" fontId="38" fillId="0" borderId="0" xfId="0" applyFont="1" applyAlignment="1">
      <alignment vertical="center" wrapText="1"/>
    </xf>
    <xf numFmtId="0" fontId="38" fillId="0" borderId="14" xfId="0" applyFont="1" applyBorder="1" applyAlignment="1">
      <alignment vertical="center" wrapText="1"/>
    </xf>
    <xf numFmtId="0" fontId="18" fillId="0" borderId="2" xfId="0" applyFont="1" applyBorder="1" applyAlignment="1">
      <alignment vertical="center" wrapText="1"/>
    </xf>
    <xf numFmtId="0" fontId="0" fillId="0" borderId="15" xfId="0" applyBorder="1" applyAlignment="1">
      <alignment vertical="center" wrapText="1"/>
    </xf>
    <xf numFmtId="0" fontId="2" fillId="0" borderId="6" xfId="0" applyFont="1" applyBorder="1" applyAlignment="1">
      <alignment vertical="center" wrapText="1"/>
    </xf>
    <xf numFmtId="0" fontId="18" fillId="0" borderId="20" xfId="0" applyFont="1" applyBorder="1" applyAlignment="1">
      <alignment horizontal="left" vertical="center"/>
    </xf>
    <xf numFmtId="0" fontId="19" fillId="0" borderId="20" xfId="0" applyFont="1" applyBorder="1" applyAlignment="1">
      <alignment vertical="center"/>
    </xf>
    <xf numFmtId="0" fontId="18" fillId="0" borderId="18" xfId="0" applyFont="1" applyBorder="1" applyAlignment="1">
      <alignment horizontal="left" vertical="center"/>
    </xf>
    <xf numFmtId="0" fontId="19" fillId="0" borderId="18" xfId="0" applyFont="1" applyBorder="1" applyAlignment="1">
      <alignment vertical="center"/>
    </xf>
    <xf numFmtId="0" fontId="9" fillId="0" borderId="3" xfId="0" applyFont="1" applyBorder="1" applyAlignment="1">
      <alignment vertical="center" wrapText="1"/>
    </xf>
    <xf numFmtId="0" fontId="9" fillId="0" borderId="6" xfId="0" applyFont="1" applyBorder="1" applyAlignment="1">
      <alignment vertical="center" wrapText="1"/>
    </xf>
    <xf numFmtId="0" fontId="2" fillId="0" borderId="0" xfId="0" applyFont="1" applyAlignment="1">
      <alignment vertical="center" wrapText="1"/>
    </xf>
    <xf numFmtId="0" fontId="18" fillId="0" borderId="0" xfId="0" applyFont="1" applyAlignment="1">
      <alignment vertical="center" wrapText="1"/>
    </xf>
    <xf numFmtId="0" fontId="12" fillId="0" borderId="3" xfId="0" applyFont="1" applyBorder="1" applyAlignment="1">
      <alignment vertical="center"/>
    </xf>
    <xf numFmtId="0" fontId="12" fillId="0" borderId="15" xfId="0" applyFont="1" applyBorder="1" applyAlignment="1">
      <alignment vertical="center"/>
    </xf>
    <xf numFmtId="0" fontId="19" fillId="0" borderId="0" xfId="0" applyFont="1" applyAlignment="1">
      <alignment vertical="center" wrapText="1"/>
    </xf>
  </cellXfs>
  <cellStyles count="1">
    <cellStyle name="Normal" xfId="0" builtinId="0"/>
  </cellStyles>
  <dxfs count="60">
    <dxf>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9"/>
      </font>
      <fill>
        <patternFill>
          <bgColor indexed="10"/>
        </patternFill>
      </fill>
    </dxf>
    <dxf>
      <fill>
        <patternFill>
          <bgColor indexed="10"/>
        </patternFill>
      </fill>
    </dxf>
    <dxf>
      <fill>
        <patternFill>
          <bgColor indexed="10"/>
        </patternFill>
      </fill>
    </dxf>
    <dxf>
      <font>
        <condense val="0"/>
        <extend val="0"/>
        <color indexed="9"/>
      </font>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ill>
        <patternFill>
          <bgColor indexed="10"/>
        </patternFill>
      </fill>
    </dxf>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123825</xdr:rowOff>
    </xdr:from>
    <xdr:to>
      <xdr:col>14</xdr:col>
      <xdr:colOff>590550</xdr:colOff>
      <xdr:row>14</xdr:row>
      <xdr:rowOff>152400</xdr:rowOff>
    </xdr:to>
    <xdr:sp macro="" textlink="">
      <xdr:nvSpPr>
        <xdr:cNvPr id="17409" name="Text Box 1">
          <a:extLst>
            <a:ext uri="{FF2B5EF4-FFF2-40B4-BE49-F238E27FC236}">
              <a16:creationId xmlns:a16="http://schemas.microsoft.com/office/drawing/2014/main" id="{00000000-0008-0000-0100-000001440000}"/>
            </a:ext>
          </a:extLst>
        </xdr:cNvPr>
        <xdr:cNvSpPr txBox="1">
          <a:spLocks noChangeArrowheads="1"/>
        </xdr:cNvSpPr>
      </xdr:nvSpPr>
      <xdr:spPr bwMode="auto">
        <a:xfrm>
          <a:off x="47625" y="962025"/>
          <a:ext cx="9077325" cy="1704975"/>
        </a:xfrm>
        <a:prstGeom prst="rect">
          <a:avLst/>
        </a:prstGeom>
        <a:solidFill>
          <a:srgbClr val="FFCC99"/>
        </a:solidFill>
        <a:ln w="9525">
          <a:solidFill>
            <a:srgbClr val="000080"/>
          </a:solidFill>
          <a:miter lim="800000"/>
          <a:headEnd/>
          <a:tailEnd/>
        </a:ln>
      </xdr:spPr>
      <xdr:txBody>
        <a:bodyPr vertOverflow="clip" wrap="square" lIns="36576" tIns="27432" rIns="0" bIns="0" anchor="t" upright="1"/>
        <a:lstStyle/>
        <a:p>
          <a:pPr algn="l" rtl="0">
            <a:defRPr sz="1000"/>
          </a:pPr>
          <a:r>
            <a:rPr lang="en-NZ" sz="1300" b="0" i="0" u="none" strike="noStrike" baseline="0">
              <a:solidFill>
                <a:srgbClr val="000080"/>
              </a:solidFill>
              <a:latin typeface="Arial"/>
              <a:cs typeface="Arial"/>
            </a:rPr>
            <a:t>The Stream Ecological Valuation (SEV) method (Storey et al, 2011) assesses how well the main ecological functions of a stream reach are being performed. The ecological functions assessed are:</a:t>
          </a:r>
        </a:p>
        <a:p>
          <a:pPr algn="l" rtl="0">
            <a:defRPr sz="1000"/>
          </a:pPr>
          <a:r>
            <a:rPr lang="en-NZ" sz="1300" b="0" i="0" u="none" strike="noStrike" baseline="0">
              <a:solidFill>
                <a:srgbClr val="000080"/>
              </a:solidFill>
              <a:latin typeface="Arial"/>
              <a:cs typeface="Arial"/>
            </a:rPr>
            <a:t>• hydraulic function – processes associated with water storage, movement and transport;</a:t>
          </a:r>
        </a:p>
        <a:p>
          <a:pPr algn="l" rtl="0">
            <a:defRPr sz="1000"/>
          </a:pPr>
          <a:r>
            <a:rPr lang="en-NZ" sz="1300" b="0" i="0" u="none" strike="noStrike" baseline="0">
              <a:solidFill>
                <a:srgbClr val="000080"/>
              </a:solidFill>
              <a:latin typeface="Arial"/>
              <a:cs typeface="Arial"/>
            </a:rPr>
            <a:t>• biogeochemical function – those related to the processing of minerals, particulates and water chemistry;</a:t>
          </a:r>
        </a:p>
        <a:p>
          <a:pPr algn="l" rtl="0">
            <a:defRPr sz="1000"/>
          </a:pPr>
          <a:r>
            <a:rPr lang="en-NZ" sz="1300" b="0" i="0" u="none" strike="noStrike" baseline="0">
              <a:solidFill>
                <a:srgbClr val="000080"/>
              </a:solidFill>
              <a:latin typeface="Arial"/>
              <a:cs typeface="Arial"/>
            </a:rPr>
            <a:t>• habitat provision functions – the types, amount and quality of habitats that the stream reach provides for flora and fauna; and</a:t>
          </a:r>
        </a:p>
        <a:p>
          <a:pPr algn="l" rtl="0">
            <a:defRPr sz="1000"/>
          </a:pPr>
          <a:r>
            <a:rPr lang="en-NZ" sz="1300" b="0" i="0" u="none" strike="noStrike" baseline="0">
              <a:solidFill>
                <a:srgbClr val="000080"/>
              </a:solidFill>
              <a:latin typeface="Arial"/>
              <a:cs typeface="Arial"/>
            </a:rPr>
            <a:t>• native biodiversity function – the occurrence of diverse populations of indigenous native plants and animals that would normally be associated with the stream reach.</a:t>
          </a:r>
        </a:p>
        <a:p>
          <a:pPr algn="l" rtl="0">
            <a:defRPr sz="1000"/>
          </a:pPr>
          <a:r>
            <a:rPr lang="en-NZ" sz="1300" b="0" i="0" u="none" strike="noStrike" baseline="0">
              <a:solidFill>
                <a:srgbClr val="000080"/>
              </a:solidFill>
              <a:latin typeface="Arial"/>
              <a:cs typeface="Arial"/>
            </a:rPr>
            <a:t>It incorporates a broad range of physical and biological measures derived from field and desk-top assessment.</a:t>
          </a:r>
        </a:p>
      </xdr:txBody>
    </xdr:sp>
    <xdr:clientData/>
  </xdr:twoCellAnchor>
  <xdr:twoCellAnchor>
    <xdr:from>
      <xdr:col>0</xdr:col>
      <xdr:colOff>47625</xdr:colOff>
      <xdr:row>15</xdr:row>
      <xdr:rowOff>66675</xdr:rowOff>
    </xdr:from>
    <xdr:to>
      <xdr:col>14</xdr:col>
      <xdr:colOff>590550</xdr:colOff>
      <xdr:row>35</xdr:row>
      <xdr:rowOff>76200</xdr:rowOff>
    </xdr:to>
    <xdr:sp macro="" textlink="">
      <xdr:nvSpPr>
        <xdr:cNvPr id="17410" name="Text Box 2">
          <a:extLst>
            <a:ext uri="{FF2B5EF4-FFF2-40B4-BE49-F238E27FC236}">
              <a16:creationId xmlns:a16="http://schemas.microsoft.com/office/drawing/2014/main" id="{00000000-0008-0000-0100-000002440000}"/>
            </a:ext>
          </a:extLst>
        </xdr:cNvPr>
        <xdr:cNvSpPr txBox="1">
          <a:spLocks noChangeArrowheads="1"/>
        </xdr:cNvSpPr>
      </xdr:nvSpPr>
      <xdr:spPr bwMode="auto">
        <a:xfrm>
          <a:off x="47625" y="2743200"/>
          <a:ext cx="9077325" cy="3314700"/>
        </a:xfrm>
        <a:prstGeom prst="rect">
          <a:avLst/>
        </a:prstGeom>
        <a:solidFill>
          <a:srgbClr val="FFFF99"/>
        </a:solidFill>
        <a:ln w="9525">
          <a:solidFill>
            <a:srgbClr val="800080"/>
          </a:solidFill>
          <a:miter lim="800000"/>
          <a:headEnd/>
          <a:tailEnd/>
        </a:ln>
      </xdr:spPr>
      <xdr:txBody>
        <a:bodyPr vertOverflow="clip" wrap="square" lIns="36576" tIns="27432" rIns="0" bIns="0" anchor="t" upright="1"/>
        <a:lstStyle/>
        <a:p>
          <a:pPr algn="l" rtl="0">
            <a:defRPr sz="1000"/>
          </a:pPr>
          <a:r>
            <a:rPr lang="en-NZ" sz="1300" b="0" i="0" u="none" strike="noStrike" baseline="0">
              <a:solidFill>
                <a:srgbClr val="800080"/>
              </a:solidFill>
              <a:latin typeface="Arial"/>
              <a:cs typeface="Arial"/>
            </a:rPr>
            <a:t>This spreadsheet uses an largely automated process for calculating variables used to derive Stream Ecological Values (SEV) for stream reaches. Data is entered from field or labratory sheets. In addition to this spreadsheet, the spreadsheet "Auckland Fish IBI. xls" is used to calculated V</a:t>
          </a:r>
          <a:r>
            <a:rPr lang="en-NZ" sz="1300" b="0" i="0" u="none" strike="noStrike" baseline="-25000">
              <a:solidFill>
                <a:srgbClr val="800080"/>
              </a:solidFill>
              <a:latin typeface="Arial"/>
              <a:cs typeface="Arial"/>
            </a:rPr>
            <a:t>fish</a:t>
          </a:r>
          <a:r>
            <a:rPr lang="en-NZ" sz="1300" b="0" i="0" u="none" strike="noStrike" baseline="0">
              <a:solidFill>
                <a:srgbClr val="800080"/>
              </a:solidFill>
              <a:latin typeface="Arial"/>
              <a:cs typeface="Arial"/>
            </a:rPr>
            <a:t>. The resulting data needs to be entered into the V</a:t>
          </a:r>
          <a:r>
            <a:rPr lang="en-NZ" sz="1300" b="0" i="0" u="none" strike="noStrike" baseline="-25000">
              <a:solidFill>
                <a:srgbClr val="800080"/>
              </a:solidFill>
              <a:latin typeface="Arial"/>
              <a:cs typeface="Arial"/>
            </a:rPr>
            <a:t>fish</a:t>
          </a:r>
          <a:r>
            <a:rPr lang="en-NZ" sz="1300" b="0" i="0" u="none" strike="noStrike" baseline="0">
              <a:solidFill>
                <a:srgbClr val="800080"/>
              </a:solidFill>
              <a:latin typeface="Arial"/>
              <a:cs typeface="Arial"/>
            </a:rPr>
            <a:t> worksheet.</a:t>
          </a:r>
        </a:p>
        <a:p>
          <a:pPr algn="l" rtl="0">
            <a:defRPr sz="1000"/>
          </a:pPr>
          <a:endParaRPr lang="en-NZ" sz="1300" b="0" i="0" u="none" strike="noStrike" baseline="0">
            <a:solidFill>
              <a:srgbClr val="800080"/>
            </a:solidFill>
            <a:latin typeface="Arial"/>
            <a:cs typeface="Arial"/>
          </a:endParaRPr>
        </a:p>
        <a:p>
          <a:pPr algn="l" rtl="0">
            <a:defRPr sz="1000"/>
          </a:pPr>
          <a:r>
            <a:rPr lang="en-NZ" sz="1300" b="0" i="0" u="none" strike="noStrike" baseline="0">
              <a:solidFill>
                <a:srgbClr val="800080"/>
              </a:solidFill>
              <a:latin typeface="Arial"/>
              <a:cs typeface="Arial"/>
            </a:rPr>
            <a:t>Data for up to 10 test sites and 3 reference sites can be analysed without modification to the spreadsheet. </a:t>
          </a:r>
        </a:p>
        <a:p>
          <a:pPr algn="l" rtl="0">
            <a:defRPr sz="1000"/>
          </a:pPr>
          <a:r>
            <a:rPr lang="en-NZ" sz="1300" b="0" i="0" u="none" strike="noStrike" baseline="0">
              <a:solidFill>
                <a:srgbClr val="800080"/>
              </a:solidFill>
              <a:latin typeface="Arial"/>
              <a:cs typeface="Arial"/>
            </a:rPr>
            <a:t>  *  Worksheet 2 (Function Scoring) contains the variable scores and final SEV scores for each site.</a:t>
          </a:r>
        </a:p>
        <a:p>
          <a:pPr algn="l" rtl="0">
            <a:defRPr sz="1000"/>
          </a:pPr>
          <a:r>
            <a:rPr lang="en-NZ" sz="1300" b="0" i="0" u="none" strike="noStrike" baseline="0">
              <a:solidFill>
                <a:srgbClr val="800080"/>
              </a:solidFill>
              <a:latin typeface="Arial"/>
              <a:cs typeface="Arial"/>
            </a:rPr>
            <a:t>  *  Worksheets 3 - 31 contain the calculations for individual variables. Data are entered into these worksheets as instructed, with the blue cells indicating data entry for reference sites and the tan cells indicating data entry for test sites.</a:t>
          </a:r>
        </a:p>
        <a:p>
          <a:pPr algn="l" rtl="0">
            <a:defRPr sz="1000"/>
          </a:pPr>
          <a:r>
            <a:rPr lang="en-NZ" sz="1300" b="0" i="0" u="none" strike="noStrike" baseline="0">
              <a:solidFill>
                <a:srgbClr val="800080"/>
              </a:solidFill>
              <a:latin typeface="Arial"/>
              <a:cs typeface="Arial"/>
            </a:rPr>
            <a:t>By following the instructions in each worksheet, variable scores are automatically calculated and transferred to the appropriate cell in the Function Scoring worksheet. Each worksheet is set up with reference sites first, followed by test sites. </a:t>
          </a:r>
          <a:r>
            <a:rPr lang="en-NZ" sz="1400" b="1" i="0" u="none" strike="noStrike" baseline="0">
              <a:solidFill>
                <a:srgbClr val="FF0000"/>
              </a:solidFill>
              <a:latin typeface="Arial"/>
              <a:cs typeface="Arial"/>
            </a:rPr>
            <a:t>It is important that data are entered into the appropriate cell for a designated site. Site names/numbers are automatically transferred to all worksheets following initial entry into the Function Scoring sheet.</a:t>
          </a:r>
          <a:endParaRPr lang="en-NZ" sz="1300" b="0" i="0" u="none" strike="noStrike" baseline="0">
            <a:solidFill>
              <a:srgbClr val="FF0000"/>
            </a:solidFill>
            <a:latin typeface="Arial"/>
            <a:cs typeface="Arial"/>
          </a:endParaRPr>
        </a:p>
        <a:p>
          <a:pPr algn="l" rtl="0">
            <a:defRPr sz="1000"/>
          </a:pPr>
          <a:r>
            <a:rPr lang="en-NZ" sz="1300" b="0" i="0" u="none" strike="noStrike" baseline="0">
              <a:solidFill>
                <a:srgbClr val="800080"/>
              </a:solidFill>
              <a:latin typeface="Arial"/>
              <a:cs typeface="Arial"/>
            </a:rPr>
            <a:t>The user is referred to Storey et al (2011) for background information as to how the method was derived and the basis for the algorithms used. </a:t>
          </a:r>
        </a:p>
      </xdr:txBody>
    </xdr:sp>
    <xdr:clientData/>
  </xdr:twoCellAnchor>
  <xdr:oneCellAnchor>
    <xdr:from>
      <xdr:col>4</xdr:col>
      <xdr:colOff>228600</xdr:colOff>
      <xdr:row>2</xdr:row>
      <xdr:rowOff>0</xdr:rowOff>
    </xdr:from>
    <xdr:ext cx="3099759" cy="356701"/>
    <xdr:sp macro="" textlink="">
      <xdr:nvSpPr>
        <xdr:cNvPr id="17411" name="Text Box 3">
          <a:extLst>
            <a:ext uri="{FF2B5EF4-FFF2-40B4-BE49-F238E27FC236}">
              <a16:creationId xmlns:a16="http://schemas.microsoft.com/office/drawing/2014/main" id="{00000000-0008-0000-0100-000003440000}"/>
            </a:ext>
          </a:extLst>
        </xdr:cNvPr>
        <xdr:cNvSpPr txBox="1">
          <a:spLocks noChangeArrowheads="1"/>
        </xdr:cNvSpPr>
      </xdr:nvSpPr>
      <xdr:spPr bwMode="auto">
        <a:xfrm>
          <a:off x="2667000" y="520700"/>
          <a:ext cx="3099759" cy="356701"/>
        </a:xfrm>
        <a:prstGeom prst="rect">
          <a:avLst/>
        </a:prstGeom>
        <a:solidFill>
          <a:srgbClr val="FF99CC"/>
        </a:solidFill>
        <a:ln w="9525">
          <a:solidFill>
            <a:srgbClr val="993366"/>
          </a:solidFill>
          <a:miter lim="800000"/>
          <a:headEnd/>
          <a:tailEnd/>
        </a:ln>
      </xdr:spPr>
      <xdr:txBody>
        <a:bodyPr wrap="none" lIns="27432" tIns="32004" rIns="0" bIns="0" anchor="t" upright="1">
          <a:spAutoFit/>
        </a:bodyPr>
        <a:lstStyle/>
        <a:p>
          <a:pPr algn="l" rtl="0">
            <a:defRPr sz="1000"/>
          </a:pPr>
          <a:r>
            <a:rPr lang="en-NZ" sz="2200" b="1" i="0" u="none" strike="noStrike" baseline="0">
              <a:solidFill>
                <a:srgbClr val="800000"/>
              </a:solidFill>
              <a:latin typeface="Arial"/>
              <a:cs typeface="Arial"/>
            </a:rPr>
            <a:t>Introduction - Read me</a:t>
          </a:r>
        </a:p>
      </xdr:txBody>
    </xdr:sp>
    <xdr:clientData/>
  </xdr:oneCellAnchor>
  <xdr:twoCellAnchor>
    <xdr:from>
      <xdr:col>0</xdr:col>
      <xdr:colOff>47625</xdr:colOff>
      <xdr:row>37</xdr:row>
      <xdr:rowOff>38100</xdr:rowOff>
    </xdr:from>
    <xdr:to>
      <xdr:col>14</xdr:col>
      <xdr:colOff>600075</xdr:colOff>
      <xdr:row>39</xdr:row>
      <xdr:rowOff>0</xdr:rowOff>
    </xdr:to>
    <xdr:sp macro="" textlink="">
      <xdr:nvSpPr>
        <xdr:cNvPr id="17412" name="Text Box 4">
          <a:extLst>
            <a:ext uri="{FF2B5EF4-FFF2-40B4-BE49-F238E27FC236}">
              <a16:creationId xmlns:a16="http://schemas.microsoft.com/office/drawing/2014/main" id="{00000000-0008-0000-0100-000004440000}"/>
            </a:ext>
          </a:extLst>
        </xdr:cNvPr>
        <xdr:cNvSpPr txBox="1">
          <a:spLocks noChangeArrowheads="1"/>
        </xdr:cNvSpPr>
      </xdr:nvSpPr>
      <xdr:spPr bwMode="auto">
        <a:xfrm>
          <a:off x="47625" y="6362700"/>
          <a:ext cx="9086850" cy="285750"/>
        </a:xfrm>
        <a:prstGeom prst="rect">
          <a:avLst/>
        </a:prstGeom>
        <a:solidFill>
          <a:srgbClr val="CCFFCC"/>
        </a:solidFill>
        <a:ln w="9525">
          <a:solidFill>
            <a:srgbClr val="339966"/>
          </a:solidFill>
          <a:miter lim="800000"/>
          <a:headEnd/>
          <a:tailEnd/>
        </a:ln>
      </xdr:spPr>
      <xdr:txBody>
        <a:bodyPr vertOverflow="clip" wrap="square" lIns="45720" tIns="36576" rIns="0" bIns="0" anchor="t" upright="1"/>
        <a:lstStyle/>
        <a:p>
          <a:pPr algn="l" rtl="0">
            <a:defRPr sz="1000"/>
          </a:pPr>
          <a:r>
            <a:rPr lang="en-NZ" sz="1800" b="1" i="0" u="none" strike="noStrike" baseline="0">
              <a:solidFill>
                <a:srgbClr val="339966"/>
              </a:solidFill>
              <a:latin typeface="Arial"/>
              <a:cs typeface="Arial"/>
            </a:rPr>
            <a:t>As a first step, it's probably a good idea to make a copy of this database.</a:t>
          </a:r>
        </a:p>
      </xdr:txBody>
    </xdr:sp>
    <xdr:clientData/>
  </xdr:twoCellAnchor>
  <xdr:twoCellAnchor editAs="oneCell">
    <xdr:from>
      <xdr:col>3</xdr:col>
      <xdr:colOff>295275</xdr:colOff>
      <xdr:row>38</xdr:row>
      <xdr:rowOff>66675</xdr:rowOff>
    </xdr:from>
    <xdr:to>
      <xdr:col>3</xdr:col>
      <xdr:colOff>390525</xdr:colOff>
      <xdr:row>39</xdr:row>
      <xdr:rowOff>104775</xdr:rowOff>
    </xdr:to>
    <xdr:sp macro="" textlink="">
      <xdr:nvSpPr>
        <xdr:cNvPr id="17819" name="Text Box 5">
          <a:extLst>
            <a:ext uri="{FF2B5EF4-FFF2-40B4-BE49-F238E27FC236}">
              <a16:creationId xmlns:a16="http://schemas.microsoft.com/office/drawing/2014/main" id="{00000000-0008-0000-0100-00009B450000}"/>
            </a:ext>
          </a:extLst>
        </xdr:cNvPr>
        <xdr:cNvSpPr txBox="1">
          <a:spLocks noChangeArrowheads="1"/>
        </xdr:cNvSpPr>
      </xdr:nvSpPr>
      <xdr:spPr bwMode="auto">
        <a:xfrm>
          <a:off x="2124075" y="6553200"/>
          <a:ext cx="95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40</xdr:row>
      <xdr:rowOff>0</xdr:rowOff>
    </xdr:from>
    <xdr:to>
      <xdr:col>14</xdr:col>
      <xdr:colOff>600075</xdr:colOff>
      <xdr:row>42</xdr:row>
      <xdr:rowOff>0</xdr:rowOff>
    </xdr:to>
    <xdr:sp macro="" textlink="">
      <xdr:nvSpPr>
        <xdr:cNvPr id="17414" name="Text Box 6">
          <a:extLst>
            <a:ext uri="{FF2B5EF4-FFF2-40B4-BE49-F238E27FC236}">
              <a16:creationId xmlns:a16="http://schemas.microsoft.com/office/drawing/2014/main" id="{00000000-0008-0000-0100-000006440000}"/>
            </a:ext>
          </a:extLst>
        </xdr:cNvPr>
        <xdr:cNvSpPr txBox="1">
          <a:spLocks noChangeArrowheads="1"/>
        </xdr:cNvSpPr>
      </xdr:nvSpPr>
      <xdr:spPr bwMode="auto">
        <a:xfrm>
          <a:off x="47625" y="6810375"/>
          <a:ext cx="9086850" cy="323850"/>
        </a:xfrm>
        <a:prstGeom prst="rect">
          <a:avLst/>
        </a:prstGeom>
        <a:solidFill>
          <a:srgbClr val="99CC00"/>
        </a:solidFill>
        <a:ln w="9525">
          <a:solidFill>
            <a:srgbClr val="FFFF99"/>
          </a:solidFill>
          <a:miter lim="800000"/>
          <a:headEnd/>
          <a:tailEnd/>
        </a:ln>
      </xdr:spPr>
      <xdr:txBody>
        <a:bodyPr vertOverflow="clip" wrap="square" lIns="36576" tIns="27432" rIns="0" bIns="0" anchor="t" upright="1"/>
        <a:lstStyle/>
        <a:p>
          <a:pPr algn="l" rtl="0">
            <a:defRPr sz="1000"/>
          </a:pPr>
          <a:r>
            <a:rPr lang="en-NZ" sz="1400" b="0" i="0" u="none" strike="noStrike" baseline="0">
              <a:solidFill>
                <a:srgbClr val="FFFF99"/>
              </a:solidFill>
              <a:latin typeface="Arial"/>
              <a:cs typeface="Arial"/>
            </a:rPr>
            <a:t>For comments and guidance on this spreadsheet please contact Dr Richard Storey at r.storey@niwa.co.nz</a:t>
          </a:r>
        </a:p>
      </xdr:txBody>
    </xdr:sp>
    <xdr:clientData/>
  </xdr:twoCellAnchor>
  <xdr:twoCellAnchor>
    <xdr:from>
      <xdr:col>0</xdr:col>
      <xdr:colOff>47625</xdr:colOff>
      <xdr:row>0</xdr:row>
      <xdr:rowOff>47625</xdr:rowOff>
    </xdr:from>
    <xdr:to>
      <xdr:col>14</xdr:col>
      <xdr:colOff>600075</xdr:colOff>
      <xdr:row>1</xdr:row>
      <xdr:rowOff>85725</xdr:rowOff>
    </xdr:to>
    <xdr:sp macro="" textlink="">
      <xdr:nvSpPr>
        <xdr:cNvPr id="17415" name="Text Box 7">
          <a:extLst>
            <a:ext uri="{FF2B5EF4-FFF2-40B4-BE49-F238E27FC236}">
              <a16:creationId xmlns:a16="http://schemas.microsoft.com/office/drawing/2014/main" id="{00000000-0008-0000-0100-000007440000}"/>
            </a:ext>
          </a:extLst>
        </xdr:cNvPr>
        <xdr:cNvSpPr txBox="1">
          <a:spLocks noChangeArrowheads="1"/>
        </xdr:cNvSpPr>
      </xdr:nvSpPr>
      <xdr:spPr bwMode="auto">
        <a:xfrm>
          <a:off x="47625" y="47625"/>
          <a:ext cx="9086850" cy="390525"/>
        </a:xfrm>
        <a:prstGeom prst="rect">
          <a:avLst/>
        </a:prstGeom>
        <a:solidFill>
          <a:srgbClr val="CCFFFF"/>
        </a:solidFill>
        <a:ln w="9525">
          <a:solidFill>
            <a:srgbClr val="0000FF"/>
          </a:solidFill>
          <a:miter lim="800000"/>
          <a:headEnd/>
          <a:tailEnd/>
        </a:ln>
      </xdr:spPr>
      <xdr:txBody>
        <a:bodyPr vertOverflow="clip" wrap="square" lIns="45720" tIns="36576" rIns="45720" bIns="0" anchor="t" upright="1"/>
        <a:lstStyle/>
        <a:p>
          <a:pPr algn="ctr" rtl="0">
            <a:defRPr sz="1000"/>
          </a:pPr>
          <a:r>
            <a:rPr lang="en-NZ" sz="1800" b="1" i="0" u="none" strike="noStrike" baseline="0">
              <a:solidFill>
                <a:srgbClr val="0000FF"/>
              </a:solidFill>
              <a:latin typeface="Arial"/>
              <a:cs typeface="Arial"/>
            </a:rPr>
            <a:t>Stream Ecological Valuation (SEV) Data Analysis spreadsheet V2.3 (October 2017)</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
  <sheetViews>
    <sheetView workbookViewId="0">
      <selection activeCell="J25" sqref="J25"/>
    </sheetView>
  </sheetViews>
  <sheetFormatPr defaultRowHeight="12.75" x14ac:dyDescent="0.2"/>
  <sheetData>
    <row r="1" spans="1:4" x14ac:dyDescent="0.2">
      <c r="B1" t="s">
        <v>623</v>
      </c>
      <c r="C1" t="s">
        <v>466</v>
      </c>
      <c r="D1" t="s">
        <v>630</v>
      </c>
    </row>
    <row r="2" spans="1:4" x14ac:dyDescent="0.2">
      <c r="A2" t="s">
        <v>624</v>
      </c>
      <c r="B2" t="s">
        <v>626</v>
      </c>
      <c r="C2" t="s">
        <v>627</v>
      </c>
    </row>
    <row r="3" spans="1:4" x14ac:dyDescent="0.2">
      <c r="A3" t="s">
        <v>625</v>
      </c>
      <c r="B3" t="s">
        <v>628</v>
      </c>
      <c r="C3" t="s">
        <v>627</v>
      </c>
      <c r="D3" t="s">
        <v>629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theme="4" tint="0.39997558519241921"/>
  </sheetPr>
  <dimension ref="A1:AN18"/>
  <sheetViews>
    <sheetView workbookViewId="0">
      <pane xSplit="2" topLeftCell="C1" activePane="topRight" state="frozen"/>
      <selection activeCell="L30" sqref="L30"/>
      <selection pane="topRight" activeCell="O11" sqref="O11"/>
    </sheetView>
  </sheetViews>
  <sheetFormatPr defaultRowHeight="12.75" x14ac:dyDescent="0.2"/>
  <cols>
    <col min="1" max="1" width="32.28515625" style="7" customWidth="1"/>
    <col min="2" max="2" width="23.140625" style="7" customWidth="1"/>
    <col min="3" max="3" width="14.85546875" style="7" customWidth="1"/>
    <col min="4" max="4" width="9.140625" style="7"/>
    <col min="5" max="5" width="4.140625" style="7" customWidth="1"/>
    <col min="6" max="6" width="14" style="7" customWidth="1"/>
    <col min="7" max="7" width="9.140625" style="7"/>
    <col min="8" max="8" width="4.140625" style="7" customWidth="1"/>
    <col min="9" max="9" width="14.42578125" style="7" customWidth="1"/>
    <col min="10" max="10" width="11.5703125" style="7" bestFit="1" customWidth="1"/>
    <col min="11" max="11" width="11.5703125" style="7" customWidth="1"/>
    <col min="12" max="12" width="13.85546875" style="7" customWidth="1"/>
    <col min="13" max="13" width="11.5703125" style="7" customWidth="1"/>
    <col min="14" max="14" width="4.140625" style="7" customWidth="1"/>
    <col min="15" max="15" width="13.42578125" style="7" customWidth="1"/>
    <col min="16" max="16" width="11.5703125" style="7" customWidth="1"/>
    <col min="17" max="17" width="4.140625" style="7" customWidth="1"/>
    <col min="18" max="18" width="13.140625" style="7" customWidth="1"/>
    <col min="19" max="19" width="11.5703125" style="7" customWidth="1"/>
    <col min="20" max="20" width="4.140625" style="7" customWidth="1"/>
    <col min="21" max="21" width="13.85546875" style="7" customWidth="1"/>
    <col min="22" max="22" width="11.5703125" style="7" customWidth="1"/>
    <col min="23" max="23" width="4.140625" style="7" customWidth="1"/>
    <col min="24" max="24" width="13.7109375" style="7" customWidth="1"/>
    <col min="25" max="25" width="11.5703125" style="7" customWidth="1"/>
    <col min="26" max="26" width="4.140625" style="7" customWidth="1"/>
    <col min="27" max="27" width="13.28515625" style="7" customWidth="1"/>
    <col min="28" max="28" width="11.5703125" style="7" customWidth="1"/>
    <col min="29" max="29" width="4.140625" style="7" customWidth="1"/>
    <col min="30" max="30" width="13.85546875" style="7" customWidth="1"/>
    <col min="31" max="31" width="11.5703125" style="7" customWidth="1"/>
    <col min="32" max="32" width="4.140625" style="7" customWidth="1"/>
    <col min="33" max="33" width="14.85546875" style="7" customWidth="1"/>
    <col min="34" max="34" width="11.5703125" style="7" customWidth="1"/>
    <col min="35" max="35" width="4.140625" style="7" customWidth="1"/>
    <col min="36" max="36" width="14" style="7" customWidth="1"/>
    <col min="37" max="37" width="11.5703125" style="7" customWidth="1"/>
    <col min="38" max="38" width="4.140625" style="7" customWidth="1"/>
    <col min="39" max="39" width="15.28515625" style="7" customWidth="1"/>
    <col min="40" max="16384" width="9.140625" style="7"/>
  </cols>
  <sheetData>
    <row r="1" spans="1:40" ht="26.25" x14ac:dyDescent="0.2">
      <c r="A1" s="31" t="s">
        <v>577</v>
      </c>
    </row>
    <row r="3" spans="1:40" ht="18" x14ac:dyDescent="0.2">
      <c r="A3" s="751" t="s">
        <v>618</v>
      </c>
      <c r="B3" s="754"/>
      <c r="C3" s="754"/>
      <c r="D3" s="754"/>
      <c r="E3" s="754"/>
      <c r="F3" s="754"/>
      <c r="G3" s="754"/>
      <c r="H3" s="754"/>
      <c r="I3" s="754"/>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row>
    <row r="4" spans="1:40" ht="80.25" customHeight="1" x14ac:dyDescent="0.2">
      <c r="A4" s="754"/>
      <c r="B4" s="754"/>
      <c r="C4" s="754"/>
      <c r="D4" s="754"/>
      <c r="E4" s="754"/>
      <c r="F4" s="754"/>
      <c r="G4" s="754"/>
      <c r="H4" s="754"/>
      <c r="I4" s="754"/>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row>
    <row r="5" spans="1:40" ht="18.75" thickBot="1" x14ac:dyDescent="0.25">
      <c r="D5" s="422"/>
      <c r="E5" s="422"/>
      <c r="F5" s="422"/>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row>
    <row r="6" spans="1:40" ht="15" x14ac:dyDescent="0.2">
      <c r="C6" s="764" t="s">
        <v>420</v>
      </c>
      <c r="D6" s="760"/>
      <c r="E6" s="760"/>
      <c r="F6" s="760"/>
      <c r="G6" s="760"/>
      <c r="H6" s="760"/>
      <c r="I6" s="760"/>
      <c r="J6" s="761"/>
      <c r="K6" s="52"/>
      <c r="L6" s="763" t="s">
        <v>461</v>
      </c>
      <c r="M6" s="763"/>
      <c r="N6" s="763"/>
      <c r="O6" s="763"/>
      <c r="P6" s="763"/>
      <c r="Q6" s="763"/>
      <c r="R6" s="763"/>
      <c r="S6" s="763"/>
      <c r="T6" s="763"/>
      <c r="U6" s="763"/>
      <c r="V6" s="763"/>
      <c r="W6" s="763"/>
      <c r="X6" s="763"/>
      <c r="Y6" s="763"/>
      <c r="Z6" s="763"/>
      <c r="AA6" s="763"/>
      <c r="AB6" s="763"/>
      <c r="AC6" s="763"/>
      <c r="AD6" s="763"/>
      <c r="AE6" s="763"/>
      <c r="AF6" s="763"/>
      <c r="AG6" s="763"/>
      <c r="AH6" s="763"/>
      <c r="AI6" s="763"/>
      <c r="AJ6" s="763"/>
      <c r="AK6" s="763"/>
      <c r="AL6" s="763"/>
      <c r="AM6" s="763"/>
    </row>
    <row r="7" spans="1:40" s="4" customFormat="1" x14ac:dyDescent="0.2">
      <c r="C7" s="315">
        <f>'Function Scoring'!P10</f>
        <v>0</v>
      </c>
      <c r="D7" s="7"/>
      <c r="E7" s="316"/>
      <c r="F7" s="316">
        <f>'Function Scoring'!Q10</f>
        <v>0</v>
      </c>
      <c r="G7" s="450"/>
      <c r="H7" s="316"/>
      <c r="I7" s="316">
        <f>'Function Scoring'!R10</f>
        <v>0</v>
      </c>
      <c r="J7" s="451"/>
      <c r="K7" s="482"/>
      <c r="L7" s="316" t="str">
        <f>'Function Scoring'!F10</f>
        <v xml:space="preserve">Stream A - Current </v>
      </c>
      <c r="M7" s="483"/>
      <c r="N7" s="340"/>
      <c r="O7" s="420" t="str">
        <f>'Function Scoring'!G10</f>
        <v>Stream A - Potential</v>
      </c>
      <c r="P7" s="484"/>
      <c r="Q7" s="340"/>
      <c r="R7" s="420">
        <f>'Function Scoring'!H10</f>
        <v>0</v>
      </c>
      <c r="S7" s="484"/>
      <c r="T7" s="340"/>
      <c r="U7" s="420">
        <f>'Function Scoring'!I10</f>
        <v>0</v>
      </c>
      <c r="V7" s="484"/>
      <c r="W7" s="340"/>
      <c r="X7" s="420">
        <f>'Function Scoring'!J10</f>
        <v>0</v>
      </c>
      <c r="Y7" s="484"/>
      <c r="Z7" s="340"/>
      <c r="AA7" s="420">
        <f>'Function Scoring'!K10</f>
        <v>0</v>
      </c>
      <c r="AB7" s="484"/>
      <c r="AC7" s="340"/>
      <c r="AD7" s="420">
        <f>'Function Scoring'!L10</f>
        <v>0</v>
      </c>
      <c r="AE7" s="484"/>
      <c r="AF7" s="340"/>
      <c r="AG7" s="420">
        <f>'Function Scoring'!M10</f>
        <v>0</v>
      </c>
      <c r="AH7" s="484"/>
      <c r="AI7" s="340"/>
      <c r="AJ7" s="420">
        <f>'Function Scoring'!N10</f>
        <v>0</v>
      </c>
      <c r="AK7" s="484"/>
      <c r="AL7" s="340"/>
      <c r="AM7" s="421">
        <f>'Function Scoring'!O10</f>
        <v>0</v>
      </c>
      <c r="AN7" s="450"/>
    </row>
    <row r="8" spans="1:40" s="281" customFormat="1" ht="33.75" customHeight="1" x14ac:dyDescent="0.2">
      <c r="A8" s="281" t="s">
        <v>505</v>
      </c>
      <c r="B8" s="281" t="s">
        <v>303</v>
      </c>
      <c r="C8" s="311" t="s">
        <v>594</v>
      </c>
      <c r="D8" s="281" t="s">
        <v>506</v>
      </c>
      <c r="F8" s="281" t="s">
        <v>594</v>
      </c>
      <c r="G8" s="281" t="s">
        <v>506</v>
      </c>
      <c r="I8" s="281" t="s">
        <v>594</v>
      </c>
      <c r="J8" s="425" t="s">
        <v>506</v>
      </c>
      <c r="K8" s="311"/>
      <c r="L8" s="281" t="s">
        <v>594</v>
      </c>
      <c r="M8" s="426" t="s">
        <v>506</v>
      </c>
      <c r="N8" s="362"/>
      <c r="O8" s="281" t="s">
        <v>594</v>
      </c>
      <c r="P8" s="426" t="s">
        <v>506</v>
      </c>
      <c r="Q8" s="362"/>
      <c r="R8" s="281" t="s">
        <v>594</v>
      </c>
      <c r="S8" s="426" t="s">
        <v>506</v>
      </c>
      <c r="T8" s="362"/>
      <c r="U8" s="281" t="s">
        <v>594</v>
      </c>
      <c r="V8" s="426" t="s">
        <v>506</v>
      </c>
      <c r="W8" s="362"/>
      <c r="X8" s="281" t="s">
        <v>594</v>
      </c>
      <c r="Y8" s="426" t="s">
        <v>506</v>
      </c>
      <c r="Z8" s="362"/>
      <c r="AA8" s="281" t="s">
        <v>594</v>
      </c>
      <c r="AB8" s="426" t="s">
        <v>506</v>
      </c>
      <c r="AC8" s="362"/>
      <c r="AD8" s="281" t="s">
        <v>594</v>
      </c>
      <c r="AE8" s="426" t="s">
        <v>506</v>
      </c>
      <c r="AF8" s="362"/>
      <c r="AG8" s="281" t="s">
        <v>594</v>
      </c>
      <c r="AH8" s="426" t="s">
        <v>506</v>
      </c>
      <c r="AI8" s="362"/>
      <c r="AJ8" s="281" t="s">
        <v>594</v>
      </c>
      <c r="AK8" s="426" t="s">
        <v>506</v>
      </c>
      <c r="AL8" s="362"/>
      <c r="AM8" s="281" t="s">
        <v>594</v>
      </c>
      <c r="AN8" s="281" t="s">
        <v>506</v>
      </c>
    </row>
    <row r="9" spans="1:40" ht="39.75" customHeight="1" x14ac:dyDescent="0.2">
      <c r="A9" s="10" t="s">
        <v>499</v>
      </c>
      <c r="B9" s="4">
        <v>1</v>
      </c>
      <c r="C9" s="475"/>
      <c r="D9" s="131">
        <f t="shared" ref="D9:D14" si="0">$B9*C9</f>
        <v>0</v>
      </c>
      <c r="E9" s="131"/>
      <c r="F9" s="480"/>
      <c r="G9" s="95">
        <f t="shared" ref="G9:G14" si="1">$B9*F9</f>
        <v>0</v>
      </c>
      <c r="H9" s="228"/>
      <c r="I9" s="480"/>
      <c r="J9" s="96">
        <f t="shared" ref="J9:J14" si="2">$B9*I9</f>
        <v>0</v>
      </c>
      <c r="L9" s="481">
        <v>5</v>
      </c>
      <c r="M9" s="453">
        <f t="shared" ref="M9:M14" si="3">$B9*L9</f>
        <v>5</v>
      </c>
      <c r="N9" s="453"/>
      <c r="O9" s="481">
        <v>5</v>
      </c>
      <c r="P9" s="453">
        <f t="shared" ref="P9:P14" si="4">$B9*O9</f>
        <v>5</v>
      </c>
      <c r="Q9" s="453"/>
      <c r="R9" s="481"/>
      <c r="S9" s="453">
        <f t="shared" ref="S9:S14" si="5">$B9*R9</f>
        <v>0</v>
      </c>
      <c r="T9" s="453"/>
      <c r="U9" s="481"/>
      <c r="V9" s="453">
        <f t="shared" ref="V9:V14" si="6">$B9*U9</f>
        <v>0</v>
      </c>
      <c r="W9" s="453"/>
      <c r="X9" s="481"/>
      <c r="Y9" s="453">
        <f t="shared" ref="Y9:Y14" si="7">$B9*X9</f>
        <v>0</v>
      </c>
      <c r="Z9" s="453"/>
      <c r="AA9" s="481"/>
      <c r="AB9" s="453">
        <f t="shared" ref="AB9:AB14" si="8">$B9*AA9</f>
        <v>0</v>
      </c>
      <c r="AC9" s="453"/>
      <c r="AD9" s="481"/>
      <c r="AE9" s="453">
        <f t="shared" ref="AE9:AE14" si="9">$B9*AD9</f>
        <v>0</v>
      </c>
      <c r="AF9" s="453"/>
      <c r="AG9" s="481"/>
      <c r="AH9" s="453">
        <f t="shared" ref="AH9:AH14" si="10">$B9*AG9</f>
        <v>0</v>
      </c>
      <c r="AI9" s="453"/>
      <c r="AJ9" s="481"/>
      <c r="AK9" s="453">
        <f t="shared" ref="AK9:AK14" si="11">$B9*AJ9</f>
        <v>0</v>
      </c>
      <c r="AL9" s="453"/>
      <c r="AM9" s="481"/>
      <c r="AN9" s="7">
        <f t="shared" ref="AN9:AN14" si="12">$B9*AM9</f>
        <v>0</v>
      </c>
    </row>
    <row r="10" spans="1:40" ht="38.25" x14ac:dyDescent="0.2">
      <c r="A10" s="10" t="s">
        <v>500</v>
      </c>
      <c r="B10" s="4">
        <v>0.8</v>
      </c>
      <c r="C10" s="475"/>
      <c r="D10" s="131">
        <f t="shared" si="0"/>
        <v>0</v>
      </c>
      <c r="E10" s="131"/>
      <c r="F10" s="480"/>
      <c r="G10" s="95">
        <f t="shared" si="1"/>
        <v>0</v>
      </c>
      <c r="H10" s="228"/>
      <c r="I10" s="480"/>
      <c r="J10" s="96">
        <f t="shared" si="2"/>
        <v>0</v>
      </c>
      <c r="L10" s="481"/>
      <c r="M10" s="453">
        <f t="shared" si="3"/>
        <v>0</v>
      </c>
      <c r="N10" s="453"/>
      <c r="O10" s="481">
        <v>5</v>
      </c>
      <c r="P10" s="453">
        <f t="shared" si="4"/>
        <v>4</v>
      </c>
      <c r="Q10" s="453"/>
      <c r="R10" s="481"/>
      <c r="S10" s="453">
        <f t="shared" si="5"/>
        <v>0</v>
      </c>
      <c r="T10" s="453"/>
      <c r="U10" s="481"/>
      <c r="V10" s="453">
        <f t="shared" si="6"/>
        <v>0</v>
      </c>
      <c r="W10" s="453"/>
      <c r="X10" s="481"/>
      <c r="Y10" s="453">
        <f t="shared" si="7"/>
        <v>0</v>
      </c>
      <c r="Z10" s="453"/>
      <c r="AA10" s="481"/>
      <c r="AB10" s="453">
        <f t="shared" si="8"/>
        <v>0</v>
      </c>
      <c r="AC10" s="453"/>
      <c r="AD10" s="481"/>
      <c r="AE10" s="453">
        <f t="shared" si="9"/>
        <v>0</v>
      </c>
      <c r="AF10" s="453"/>
      <c r="AG10" s="481"/>
      <c r="AH10" s="453">
        <f t="shared" si="10"/>
        <v>0</v>
      </c>
      <c r="AI10" s="453"/>
      <c r="AJ10" s="481"/>
      <c r="AK10" s="453">
        <f t="shared" si="11"/>
        <v>0</v>
      </c>
      <c r="AL10" s="453"/>
      <c r="AM10" s="481"/>
      <c r="AN10" s="7">
        <f t="shared" si="12"/>
        <v>0</v>
      </c>
    </row>
    <row r="11" spans="1:40" ht="38.25" x14ac:dyDescent="0.2">
      <c r="A11" s="10" t="s">
        <v>501</v>
      </c>
      <c r="B11" s="4">
        <v>0.6</v>
      </c>
      <c r="C11" s="475"/>
      <c r="D11" s="131">
        <f t="shared" si="0"/>
        <v>0</v>
      </c>
      <c r="E11" s="131"/>
      <c r="F11" s="480"/>
      <c r="G11" s="95">
        <f t="shared" si="1"/>
        <v>0</v>
      </c>
      <c r="H11" s="228"/>
      <c r="I11" s="480"/>
      <c r="J11" s="96">
        <f t="shared" si="2"/>
        <v>0</v>
      </c>
      <c r="L11" s="481">
        <v>1</v>
      </c>
      <c r="M11" s="453">
        <f t="shared" si="3"/>
        <v>0.6</v>
      </c>
      <c r="N11" s="453"/>
      <c r="O11" s="481"/>
      <c r="P11" s="453">
        <f t="shared" si="4"/>
        <v>0</v>
      </c>
      <c r="Q11" s="453"/>
      <c r="R11" s="481"/>
      <c r="S11" s="453">
        <f t="shared" si="5"/>
        <v>0</v>
      </c>
      <c r="T11" s="453"/>
      <c r="U11" s="481"/>
      <c r="V11" s="453">
        <f t="shared" si="6"/>
        <v>0</v>
      </c>
      <c r="W11" s="453"/>
      <c r="X11" s="481"/>
      <c r="Y11" s="453">
        <f t="shared" si="7"/>
        <v>0</v>
      </c>
      <c r="Z11" s="453"/>
      <c r="AA11" s="481"/>
      <c r="AB11" s="453">
        <f t="shared" si="8"/>
        <v>0</v>
      </c>
      <c r="AC11" s="453"/>
      <c r="AD11" s="481"/>
      <c r="AE11" s="453">
        <f t="shared" si="9"/>
        <v>0</v>
      </c>
      <c r="AF11" s="453"/>
      <c r="AG11" s="481"/>
      <c r="AH11" s="453">
        <f t="shared" si="10"/>
        <v>0</v>
      </c>
      <c r="AI11" s="453"/>
      <c r="AJ11" s="481"/>
      <c r="AK11" s="453">
        <f t="shared" si="11"/>
        <v>0</v>
      </c>
      <c r="AL11" s="453"/>
      <c r="AM11" s="481"/>
      <c r="AN11" s="7">
        <f t="shared" si="12"/>
        <v>0</v>
      </c>
    </row>
    <row r="12" spans="1:40" ht="38.25" x14ac:dyDescent="0.2">
      <c r="A12" s="10" t="s">
        <v>502</v>
      </c>
      <c r="B12" s="4">
        <v>0.4</v>
      </c>
      <c r="C12" s="475"/>
      <c r="D12" s="131">
        <f t="shared" si="0"/>
        <v>0</v>
      </c>
      <c r="E12" s="131"/>
      <c r="F12" s="480"/>
      <c r="G12" s="95">
        <f t="shared" si="1"/>
        <v>0</v>
      </c>
      <c r="H12" s="228"/>
      <c r="I12" s="480"/>
      <c r="J12" s="96">
        <f t="shared" si="2"/>
        <v>0</v>
      </c>
      <c r="L12" s="481">
        <v>1</v>
      </c>
      <c r="M12" s="453">
        <f t="shared" si="3"/>
        <v>0.4</v>
      </c>
      <c r="N12" s="453"/>
      <c r="O12" s="481"/>
      <c r="P12" s="453">
        <f t="shared" si="4"/>
        <v>0</v>
      </c>
      <c r="Q12" s="453"/>
      <c r="R12" s="481"/>
      <c r="S12" s="453">
        <f t="shared" si="5"/>
        <v>0</v>
      </c>
      <c r="T12" s="453"/>
      <c r="U12" s="481"/>
      <c r="V12" s="453">
        <f t="shared" si="6"/>
        <v>0</v>
      </c>
      <c r="W12" s="453"/>
      <c r="X12" s="481"/>
      <c r="Y12" s="453">
        <f t="shared" si="7"/>
        <v>0</v>
      </c>
      <c r="Z12" s="453"/>
      <c r="AA12" s="481"/>
      <c r="AB12" s="453">
        <f t="shared" si="8"/>
        <v>0</v>
      </c>
      <c r="AC12" s="453"/>
      <c r="AD12" s="481"/>
      <c r="AE12" s="453">
        <f t="shared" si="9"/>
        <v>0</v>
      </c>
      <c r="AF12" s="453"/>
      <c r="AG12" s="481"/>
      <c r="AH12" s="453">
        <f t="shared" si="10"/>
        <v>0</v>
      </c>
      <c r="AI12" s="453"/>
      <c r="AJ12" s="481"/>
      <c r="AK12" s="453">
        <f t="shared" si="11"/>
        <v>0</v>
      </c>
      <c r="AL12" s="453"/>
      <c r="AM12" s="481"/>
      <c r="AN12" s="7">
        <f t="shared" si="12"/>
        <v>0</v>
      </c>
    </row>
    <row r="13" spans="1:40" ht="38.25" x14ac:dyDescent="0.2">
      <c r="A13" s="10" t="s">
        <v>503</v>
      </c>
      <c r="B13" s="4">
        <v>0.2</v>
      </c>
      <c r="C13" s="475"/>
      <c r="D13" s="131">
        <f t="shared" si="0"/>
        <v>0</v>
      </c>
      <c r="E13" s="131"/>
      <c r="F13" s="480"/>
      <c r="G13" s="95">
        <f t="shared" si="1"/>
        <v>0</v>
      </c>
      <c r="H13" s="228"/>
      <c r="I13" s="480"/>
      <c r="J13" s="96">
        <f t="shared" si="2"/>
        <v>0</v>
      </c>
      <c r="L13" s="481"/>
      <c r="M13" s="453">
        <f t="shared" si="3"/>
        <v>0</v>
      </c>
      <c r="N13" s="453"/>
      <c r="O13" s="481"/>
      <c r="P13" s="453">
        <f t="shared" si="4"/>
        <v>0</v>
      </c>
      <c r="Q13" s="453"/>
      <c r="R13" s="481"/>
      <c r="S13" s="453">
        <f t="shared" si="5"/>
        <v>0</v>
      </c>
      <c r="T13" s="453"/>
      <c r="U13" s="481"/>
      <c r="V13" s="453">
        <f t="shared" si="6"/>
        <v>0</v>
      </c>
      <c r="W13" s="453"/>
      <c r="X13" s="481"/>
      <c r="Y13" s="453">
        <f t="shared" si="7"/>
        <v>0</v>
      </c>
      <c r="Z13" s="453"/>
      <c r="AA13" s="481"/>
      <c r="AB13" s="453">
        <f t="shared" si="8"/>
        <v>0</v>
      </c>
      <c r="AC13" s="453"/>
      <c r="AD13" s="481"/>
      <c r="AE13" s="453">
        <f t="shared" si="9"/>
        <v>0</v>
      </c>
      <c r="AF13" s="453"/>
      <c r="AG13" s="481"/>
      <c r="AH13" s="453">
        <f t="shared" si="10"/>
        <v>0</v>
      </c>
      <c r="AI13" s="453"/>
      <c r="AJ13" s="481"/>
      <c r="AK13" s="453">
        <f t="shared" si="11"/>
        <v>0</v>
      </c>
      <c r="AL13" s="453"/>
      <c r="AM13" s="481"/>
      <c r="AN13" s="7">
        <f t="shared" si="12"/>
        <v>0</v>
      </c>
    </row>
    <row r="14" spans="1:40" ht="38.25" x14ac:dyDescent="0.2">
      <c r="A14" s="10" t="s">
        <v>504</v>
      </c>
      <c r="B14" s="4">
        <v>0</v>
      </c>
      <c r="C14" s="475"/>
      <c r="D14" s="131">
        <f t="shared" si="0"/>
        <v>0</v>
      </c>
      <c r="E14" s="131"/>
      <c r="F14" s="480"/>
      <c r="G14" s="95">
        <f t="shared" si="1"/>
        <v>0</v>
      </c>
      <c r="H14" s="228"/>
      <c r="I14" s="480"/>
      <c r="J14" s="96">
        <f t="shared" si="2"/>
        <v>0</v>
      </c>
      <c r="L14" s="485">
        <v>3</v>
      </c>
      <c r="M14" s="453">
        <f t="shared" si="3"/>
        <v>0</v>
      </c>
      <c r="N14" s="453"/>
      <c r="O14" s="485"/>
      <c r="P14" s="453">
        <f t="shared" si="4"/>
        <v>0</v>
      </c>
      <c r="Q14" s="453"/>
      <c r="R14" s="485"/>
      <c r="S14" s="453">
        <f t="shared" si="5"/>
        <v>0</v>
      </c>
      <c r="T14" s="453"/>
      <c r="U14" s="485"/>
      <c r="V14" s="453">
        <f t="shared" si="6"/>
        <v>0</v>
      </c>
      <c r="W14" s="453"/>
      <c r="X14" s="485"/>
      <c r="Y14" s="453">
        <f t="shared" si="7"/>
        <v>0</v>
      </c>
      <c r="Z14" s="453"/>
      <c r="AA14" s="485"/>
      <c r="AB14" s="453">
        <f t="shared" si="8"/>
        <v>0</v>
      </c>
      <c r="AC14" s="453"/>
      <c r="AD14" s="485"/>
      <c r="AE14" s="453">
        <f t="shared" si="9"/>
        <v>0</v>
      </c>
      <c r="AF14" s="453"/>
      <c r="AG14" s="485"/>
      <c r="AH14" s="453">
        <f t="shared" si="10"/>
        <v>0</v>
      </c>
      <c r="AI14" s="453"/>
      <c r="AJ14" s="485"/>
      <c r="AK14" s="453">
        <f t="shared" si="11"/>
        <v>0</v>
      </c>
      <c r="AL14" s="453"/>
      <c r="AM14" s="485"/>
      <c r="AN14" s="7">
        <f t="shared" si="12"/>
        <v>0</v>
      </c>
    </row>
    <row r="15" spans="1:40" ht="15" x14ac:dyDescent="0.2">
      <c r="A15" s="10"/>
      <c r="B15" s="79" t="s">
        <v>595</v>
      </c>
      <c r="C15" s="459">
        <f>SUM(C9:C14)</f>
        <v>0</v>
      </c>
      <c r="D15" s="436"/>
      <c r="E15" s="457"/>
      <c r="F15" s="461">
        <f>SUM(F9:F14)</f>
        <v>0</v>
      </c>
      <c r="G15" s="95"/>
      <c r="H15" s="228"/>
      <c r="I15" s="461">
        <f>SUM(I9:I14)</f>
        <v>0</v>
      </c>
      <c r="J15" s="462"/>
      <c r="L15" s="461">
        <f>SUM(L9:L14)</f>
        <v>10</v>
      </c>
      <c r="O15" s="461">
        <f>SUM(O9:O14)</f>
        <v>10</v>
      </c>
      <c r="P15" s="458"/>
      <c r="Q15" s="458"/>
      <c r="R15" s="461">
        <f>SUM(R9:R14)</f>
        <v>0</v>
      </c>
      <c r="S15" s="458"/>
      <c r="T15" s="458"/>
      <c r="U15" s="461">
        <f>SUM(U9:U14)</f>
        <v>0</v>
      </c>
      <c r="V15" s="458"/>
      <c r="W15" s="458"/>
      <c r="X15" s="461">
        <f>SUM(X9:X14)</f>
        <v>0</v>
      </c>
      <c r="Y15" s="458"/>
      <c r="Z15" s="458"/>
      <c r="AA15" s="461">
        <f>SUM(AA9:AA14)</f>
        <v>0</v>
      </c>
      <c r="AB15" s="458"/>
      <c r="AC15" s="458"/>
      <c r="AD15" s="461">
        <f>SUM(AD9:AD14)</f>
        <v>0</v>
      </c>
      <c r="AE15" s="458"/>
      <c r="AF15" s="458"/>
      <c r="AG15" s="461">
        <f>SUM(AG9:AG14)</f>
        <v>0</v>
      </c>
      <c r="AH15" s="458"/>
      <c r="AI15" s="458"/>
      <c r="AJ15" s="461">
        <f>SUM(AJ9:AJ14)</f>
        <v>0</v>
      </c>
      <c r="AK15" s="458"/>
      <c r="AL15" s="458"/>
      <c r="AM15" s="461">
        <f>SUM(AM9:AM14)</f>
        <v>0</v>
      </c>
    </row>
    <row r="16" spans="1:40" s="4" customFormat="1" ht="17.25" thickBot="1" x14ac:dyDescent="0.25">
      <c r="A16" s="79"/>
      <c r="B16" s="464" t="s">
        <v>507</v>
      </c>
      <c r="C16" s="401"/>
      <c r="D16" s="349" t="e">
        <f>SUM(D9:D14)/C15</f>
        <v>#DIV/0!</v>
      </c>
      <c r="E16" s="349"/>
      <c r="F16" s="349"/>
      <c r="G16" s="349" t="e">
        <f>SUM(G9:G14)/F15</f>
        <v>#DIV/0!</v>
      </c>
      <c r="H16" s="350"/>
      <c r="I16" s="350"/>
      <c r="J16" s="349" t="e">
        <f>SUM(J9:J14)/I15</f>
        <v>#DIV/0!</v>
      </c>
      <c r="M16" s="4">
        <f>SUM(M9:M14)/L15</f>
        <v>0.6</v>
      </c>
      <c r="P16" s="4">
        <f>SUM(P9:P14)/O15</f>
        <v>0.9</v>
      </c>
      <c r="S16" s="4" t="e">
        <f>SUM(S9:S14)/R15</f>
        <v>#DIV/0!</v>
      </c>
      <c r="V16" s="4" t="e">
        <f>SUM(V9:V14)/U15</f>
        <v>#DIV/0!</v>
      </c>
      <c r="Y16" s="4" t="e">
        <f>SUM(Y9:Y14)/X15</f>
        <v>#DIV/0!</v>
      </c>
      <c r="AB16" s="4" t="e">
        <f>SUM(AB9:AB14)/AA15</f>
        <v>#DIV/0!</v>
      </c>
      <c r="AE16" s="4" t="e">
        <f>SUM(AE9:AE14)/AD15</f>
        <v>#DIV/0!</v>
      </c>
      <c r="AH16" s="4" t="e">
        <f>SUM(AH9:AH14)/AG15</f>
        <v>#DIV/0!</v>
      </c>
      <c r="AK16" s="4" t="e">
        <f>SUM(AK9:AK14)/AJ15</f>
        <v>#DIV/0!</v>
      </c>
      <c r="AN16" s="4" t="e">
        <f>SUM(AN9:AN14)/AM15</f>
        <v>#DIV/0!</v>
      </c>
    </row>
    <row r="18" spans="2:6" x14ac:dyDescent="0.2">
      <c r="B18" s="4"/>
      <c r="C18" s="322" t="s">
        <v>596</v>
      </c>
      <c r="E18" s="322"/>
      <c r="F18" s="322"/>
    </row>
  </sheetData>
  <sheetProtection algorithmName="SHA-512" hashValue="wqE+m4R/WqGaEZH8hiGwjgxmsn+gTf0CwGDYHgHmgj6lgVaZIWZ7IJbpAGjOzdrOAJ+Tfmv3ZMirrOySLZFbKg==" saltValue="jN/7AfdWtf/pjRiICh3Rng==" spinCount="100000" sheet="1" objects="1" scenarios="1"/>
  <protectedRanges>
    <protectedRange sqref="C9:C14 F9:F14 I9:I14 L9:L14 O9:O14 R9:R14 U9:U14 X9:X14 AA9:AA14 AD9:AD14 AG9:AG14 AJ9:AJ14 AM9:AM14" name="Range1"/>
  </protectedRanges>
  <mergeCells count="3">
    <mergeCell ref="L6:AM6"/>
    <mergeCell ref="A3:I4"/>
    <mergeCell ref="C6:J6"/>
  </mergeCells>
  <phoneticPr fontId="0" type="noConversion"/>
  <conditionalFormatting sqref="C9:C14">
    <cfRule type="cellIs" dxfId="54" priority="50" stopIfTrue="1" operator="greaterThan">
      <formula>10</formula>
    </cfRule>
    <cfRule type="cellIs" dxfId="53" priority="51" stopIfTrue="1" operator="greaterThan">
      <formula>10</formula>
    </cfRule>
  </conditionalFormatting>
  <conditionalFormatting sqref="C15">
    <cfRule type="cellIs" dxfId="52" priority="52" stopIfTrue="1" operator="notEqual">
      <formula>10</formula>
    </cfRule>
  </conditionalFormatting>
  <conditionalFormatting sqref="D9:E15 G9:H15 J9:K15 M9:N15 P9:Q15 S9:T15 V9:W15 Y9:Z15 AB9:AC15 AE9:AF15 AH9:AI15 AK9:AL15 AN9:AN15">
    <cfRule type="cellIs" dxfId="51" priority="130" stopIfTrue="1" operator="greaterThan">
      <formula>10</formula>
    </cfRule>
  </conditionalFormatting>
  <conditionalFormatting sqref="F9:F14">
    <cfRule type="cellIs" dxfId="50" priority="46" stopIfTrue="1" operator="greaterThan">
      <formula>10</formula>
    </cfRule>
    <cfRule type="cellIs" dxfId="49" priority="47" stopIfTrue="1" operator="greaterThan">
      <formula>10</formula>
    </cfRule>
  </conditionalFormatting>
  <conditionalFormatting sqref="F15">
    <cfRule type="cellIs" dxfId="48" priority="12" stopIfTrue="1" operator="notEqual">
      <formula>10</formula>
    </cfRule>
  </conditionalFormatting>
  <conditionalFormatting sqref="I9:I14">
    <cfRule type="cellIs" dxfId="47" priority="44" stopIfTrue="1" operator="greaterThan">
      <formula>10</formula>
    </cfRule>
    <cfRule type="cellIs" dxfId="46" priority="43" stopIfTrue="1" operator="greaterThan">
      <formula>10</formula>
    </cfRule>
  </conditionalFormatting>
  <conditionalFormatting sqref="I15">
    <cfRule type="cellIs" dxfId="45" priority="11" stopIfTrue="1" operator="notEqual">
      <formula>10</formula>
    </cfRule>
  </conditionalFormatting>
  <conditionalFormatting sqref="L9:L14">
    <cfRule type="cellIs" dxfId="44" priority="41" stopIfTrue="1" operator="greaterThan">
      <formula>10</formula>
    </cfRule>
    <cfRule type="cellIs" dxfId="43" priority="40" stopIfTrue="1" operator="greaterThan">
      <formula>10</formula>
    </cfRule>
  </conditionalFormatting>
  <conditionalFormatting sqref="L15">
    <cfRule type="cellIs" dxfId="42" priority="10" stopIfTrue="1" operator="notEqual">
      <formula>10</formula>
    </cfRule>
  </conditionalFormatting>
  <conditionalFormatting sqref="O9:O14">
    <cfRule type="cellIs" dxfId="41" priority="38" stopIfTrue="1" operator="greaterThan">
      <formula>10</formula>
    </cfRule>
    <cfRule type="cellIs" dxfId="40" priority="37" stopIfTrue="1" operator="greaterThan">
      <formula>10</formula>
    </cfRule>
  </conditionalFormatting>
  <conditionalFormatting sqref="O15">
    <cfRule type="cellIs" dxfId="39" priority="9" stopIfTrue="1" operator="notEqual">
      <formula>10</formula>
    </cfRule>
  </conditionalFormatting>
  <conditionalFormatting sqref="R9:R14">
    <cfRule type="cellIs" dxfId="38" priority="35" stopIfTrue="1" operator="greaterThan">
      <formula>10</formula>
    </cfRule>
    <cfRule type="cellIs" dxfId="37" priority="34" stopIfTrue="1" operator="greaterThan">
      <formula>10</formula>
    </cfRule>
  </conditionalFormatting>
  <conditionalFormatting sqref="R15">
    <cfRule type="cellIs" dxfId="36" priority="8" stopIfTrue="1" operator="notEqual">
      <formula>10</formula>
    </cfRule>
  </conditionalFormatting>
  <conditionalFormatting sqref="U9:U14">
    <cfRule type="cellIs" dxfId="35" priority="32" stopIfTrue="1" operator="greaterThan">
      <formula>10</formula>
    </cfRule>
    <cfRule type="cellIs" dxfId="34" priority="31" stopIfTrue="1" operator="greaterThan">
      <formula>10</formula>
    </cfRule>
  </conditionalFormatting>
  <conditionalFormatting sqref="U15">
    <cfRule type="cellIs" dxfId="33" priority="7" stopIfTrue="1" operator="notEqual">
      <formula>10</formula>
    </cfRule>
  </conditionalFormatting>
  <conditionalFormatting sqref="X9:X14">
    <cfRule type="cellIs" dxfId="32" priority="29" stopIfTrue="1" operator="greaterThan">
      <formula>10</formula>
    </cfRule>
    <cfRule type="cellIs" dxfId="31" priority="28" stopIfTrue="1" operator="greaterThan">
      <formula>10</formula>
    </cfRule>
  </conditionalFormatting>
  <conditionalFormatting sqref="X15">
    <cfRule type="cellIs" dxfId="30" priority="6" stopIfTrue="1" operator="notEqual">
      <formula>10</formula>
    </cfRule>
  </conditionalFormatting>
  <conditionalFormatting sqref="AA9:AA14">
    <cfRule type="cellIs" dxfId="29" priority="26" stopIfTrue="1" operator="greaterThan">
      <formula>10</formula>
    </cfRule>
    <cfRule type="cellIs" dxfId="28" priority="25" stopIfTrue="1" operator="greaterThan">
      <formula>10</formula>
    </cfRule>
  </conditionalFormatting>
  <conditionalFormatting sqref="AA15">
    <cfRule type="cellIs" dxfId="27" priority="5" stopIfTrue="1" operator="notEqual">
      <formula>10</formula>
    </cfRule>
  </conditionalFormatting>
  <conditionalFormatting sqref="AD9:AD14">
    <cfRule type="cellIs" dxfId="26" priority="23" stopIfTrue="1" operator="greaterThan">
      <formula>10</formula>
    </cfRule>
    <cfRule type="cellIs" dxfId="25" priority="22" stopIfTrue="1" operator="greaterThan">
      <formula>10</formula>
    </cfRule>
  </conditionalFormatting>
  <conditionalFormatting sqref="AD15">
    <cfRule type="cellIs" dxfId="24" priority="4" stopIfTrue="1" operator="notEqual">
      <formula>10</formula>
    </cfRule>
  </conditionalFormatting>
  <conditionalFormatting sqref="AG9:AG14">
    <cfRule type="cellIs" dxfId="23" priority="20" stopIfTrue="1" operator="greaterThan">
      <formula>10</formula>
    </cfRule>
    <cfRule type="cellIs" dxfId="22" priority="19" stopIfTrue="1" operator="greaterThan">
      <formula>10</formula>
    </cfRule>
  </conditionalFormatting>
  <conditionalFormatting sqref="AG15">
    <cfRule type="cellIs" dxfId="21" priority="3" stopIfTrue="1" operator="notEqual">
      <formula>10</formula>
    </cfRule>
  </conditionalFormatting>
  <conditionalFormatting sqref="AJ9:AJ14">
    <cfRule type="cellIs" dxfId="20" priority="16" stopIfTrue="1" operator="greaterThan">
      <formula>10</formula>
    </cfRule>
    <cfRule type="cellIs" dxfId="19" priority="17" stopIfTrue="1" operator="greaterThan">
      <formula>10</formula>
    </cfRule>
  </conditionalFormatting>
  <conditionalFormatting sqref="AJ15">
    <cfRule type="cellIs" dxfId="18" priority="2" stopIfTrue="1" operator="notEqual">
      <formula>10</formula>
    </cfRule>
  </conditionalFormatting>
  <conditionalFormatting sqref="AM9:AM14">
    <cfRule type="cellIs" dxfId="17" priority="14" stopIfTrue="1" operator="greaterThan">
      <formula>10</formula>
    </cfRule>
    <cfRule type="cellIs" dxfId="16" priority="13" stopIfTrue="1" operator="greaterThan">
      <formula>10</formula>
    </cfRule>
  </conditionalFormatting>
  <conditionalFormatting sqref="AM15">
    <cfRule type="cellIs" dxfId="15" priority="1" stopIfTrue="1" operator="notEqual">
      <formula>10</formula>
    </cfRule>
  </conditionalFormatting>
  <pageMargins left="0.75" right="0.75" top="1" bottom="1" header="0.5" footer="0.5"/>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tabColor theme="4" tint="0.39997558519241921"/>
  </sheetPr>
  <dimension ref="A1:Z293"/>
  <sheetViews>
    <sheetView topLeftCell="A62" workbookViewId="0">
      <selection activeCell="T90" sqref="T90"/>
    </sheetView>
  </sheetViews>
  <sheetFormatPr defaultRowHeight="12.75" x14ac:dyDescent="0.2"/>
  <cols>
    <col min="1" max="1" width="31.42578125" style="10" customWidth="1"/>
    <col min="2" max="2" width="11.5703125" style="177" bestFit="1" customWidth="1"/>
    <col min="3" max="3" width="12" style="177" customWidth="1"/>
    <col min="4" max="4" width="8.28515625" style="181" customWidth="1"/>
    <col min="5" max="5" width="5.140625" style="7" customWidth="1"/>
    <col min="6" max="6" width="12.5703125" style="7" customWidth="1"/>
    <col min="7" max="7" width="6" style="7" bestFit="1" customWidth="1"/>
    <col min="8" max="8" width="5.7109375" style="7" customWidth="1"/>
    <col min="9" max="9" width="5.28515625" style="7" bestFit="1" customWidth="1"/>
    <col min="10" max="11" width="5.5703125" style="7" bestFit="1" customWidth="1"/>
    <col min="12" max="12" width="6.5703125" style="7" bestFit="1" customWidth="1"/>
    <col min="13" max="13" width="7.5703125" style="7" bestFit="1" customWidth="1"/>
    <col min="14" max="14" width="5.140625" style="7" bestFit="1" customWidth="1"/>
    <col min="15" max="15" width="3.5703125" style="7" bestFit="1" customWidth="1"/>
    <col min="16" max="16" width="8.42578125" style="7" customWidth="1"/>
    <col min="17" max="17" width="7.5703125" style="7" customWidth="1"/>
    <col min="18" max="18" width="9.42578125" style="7" customWidth="1"/>
    <col min="19" max="19" width="5.5703125" style="7" bestFit="1" customWidth="1"/>
    <col min="20" max="22" width="9.140625" style="7"/>
    <col min="23" max="23" width="9.42578125" style="7" customWidth="1"/>
    <col min="24" max="24" width="14.7109375" style="7" customWidth="1"/>
    <col min="25" max="25" width="17.42578125" style="7" customWidth="1"/>
    <col min="26" max="26" width="7.140625" style="7" customWidth="1"/>
    <col min="27" max="16384" width="9.140625" style="7"/>
  </cols>
  <sheetData>
    <row r="1" spans="1:26" ht="26.25" x14ac:dyDescent="0.2">
      <c r="A1" s="31" t="s">
        <v>583</v>
      </c>
      <c r="B1" s="7"/>
      <c r="C1" s="7"/>
      <c r="D1" s="7"/>
    </row>
    <row r="2" spans="1:26" x14ac:dyDescent="0.2">
      <c r="A2" s="4"/>
      <c r="B2" s="7"/>
      <c r="C2" s="7"/>
      <c r="D2" s="7"/>
    </row>
    <row r="3" spans="1:26" ht="12.75" customHeight="1" x14ac:dyDescent="0.2">
      <c r="A3" s="751" t="s">
        <v>617</v>
      </c>
      <c r="B3" s="766"/>
      <c r="C3" s="766"/>
      <c r="D3" s="766"/>
      <c r="E3" s="766"/>
      <c r="F3" s="766"/>
      <c r="G3" s="766"/>
      <c r="H3" s="766"/>
      <c r="I3" s="766"/>
      <c r="J3" s="766"/>
      <c r="K3" s="766"/>
      <c r="L3" s="766"/>
      <c r="M3" s="766"/>
    </row>
    <row r="4" spans="1:26" ht="157.5" customHeight="1" x14ac:dyDescent="0.2">
      <c r="A4" s="766"/>
      <c r="B4" s="766"/>
      <c r="C4" s="766"/>
      <c r="D4" s="766"/>
      <c r="E4" s="766"/>
      <c r="F4" s="766"/>
      <c r="G4" s="766"/>
      <c r="H4" s="766"/>
      <c r="I4" s="766"/>
      <c r="J4" s="766"/>
      <c r="K4" s="766"/>
      <c r="L4" s="766"/>
      <c r="M4" s="766"/>
    </row>
    <row r="5" spans="1:26" x14ac:dyDescent="0.2">
      <c r="B5" s="10"/>
      <c r="C5" s="10"/>
      <c r="D5" s="10"/>
      <c r="E5" s="10"/>
      <c r="F5" s="10"/>
      <c r="G5" s="10"/>
      <c r="H5" s="10"/>
      <c r="I5" s="10"/>
      <c r="J5" s="10"/>
      <c r="K5" s="10"/>
    </row>
    <row r="6" spans="1:26" ht="13.5" thickBot="1" x14ac:dyDescent="0.25"/>
    <row r="7" spans="1:26" ht="20.25" x14ac:dyDescent="0.2">
      <c r="A7" s="438" t="s">
        <v>315</v>
      </c>
      <c r="B7" s="515"/>
      <c r="C7" s="515"/>
      <c r="D7" s="516"/>
      <c r="F7" s="771" t="s">
        <v>315</v>
      </c>
      <c r="G7" s="719"/>
      <c r="H7" s="719"/>
      <c r="V7" s="429" t="s">
        <v>315</v>
      </c>
    </row>
    <row r="8" spans="1:26" ht="20.25" x14ac:dyDescent="0.2">
      <c r="A8" s="429"/>
      <c r="D8" s="178"/>
      <c r="F8" s="429" t="s">
        <v>274</v>
      </c>
      <c r="V8" s="429" t="s">
        <v>317</v>
      </c>
    </row>
    <row r="9" spans="1:26" ht="13.5" thickBot="1" x14ac:dyDescent="0.25">
      <c r="A9" s="4" t="s">
        <v>416</v>
      </c>
      <c r="B9" s="183">
        <f>'Function Scoring'!$P$10</f>
        <v>0</v>
      </c>
      <c r="D9" s="178"/>
      <c r="F9" s="4" t="s">
        <v>416</v>
      </c>
      <c r="H9" s="183">
        <f>'Function Scoring'!$P$10</f>
        <v>0</v>
      </c>
      <c r="K9" s="8"/>
      <c r="L9" s="8"/>
      <c r="M9" s="8"/>
      <c r="N9" s="8"/>
      <c r="V9" s="4" t="s">
        <v>416</v>
      </c>
      <c r="X9" s="183">
        <f>'Function Scoring'!$P$10</f>
        <v>0</v>
      </c>
    </row>
    <row r="10" spans="1:26" ht="51" x14ac:dyDescent="0.2">
      <c r="A10" s="465" t="s">
        <v>317</v>
      </c>
      <c r="B10" s="179" t="s">
        <v>303</v>
      </c>
      <c r="C10" s="179" t="s">
        <v>304</v>
      </c>
      <c r="D10" s="180" t="s">
        <v>302</v>
      </c>
      <c r="F10" s="517" t="s">
        <v>274</v>
      </c>
      <c r="G10" s="518" t="s">
        <v>275</v>
      </c>
      <c r="H10" s="519" t="s">
        <v>276</v>
      </c>
      <c r="I10" s="519" t="s">
        <v>277</v>
      </c>
      <c r="J10" s="519" t="s">
        <v>278</v>
      </c>
      <c r="K10" s="520" t="s">
        <v>279</v>
      </c>
      <c r="L10" s="520" t="s">
        <v>280</v>
      </c>
      <c r="M10" s="520" t="s">
        <v>281</v>
      </c>
      <c r="N10" s="520" t="s">
        <v>282</v>
      </c>
      <c r="O10" s="775" t="s">
        <v>283</v>
      </c>
      <c r="P10" s="765" t="s">
        <v>435</v>
      </c>
      <c r="Q10" s="765"/>
      <c r="R10" s="765"/>
      <c r="S10" s="521"/>
      <c r="V10" s="522" t="s">
        <v>318</v>
      </c>
      <c r="W10" s="523" t="s">
        <v>298</v>
      </c>
      <c r="X10" s="524" t="s">
        <v>319</v>
      </c>
      <c r="Y10" s="525" t="s">
        <v>434</v>
      </c>
      <c r="Z10" s="526" t="s">
        <v>392</v>
      </c>
    </row>
    <row r="11" spans="1:26" ht="36.75" thickBot="1" x14ac:dyDescent="0.25">
      <c r="A11" s="1" t="s">
        <v>298</v>
      </c>
      <c r="B11" s="177">
        <v>1</v>
      </c>
      <c r="C11" s="177" t="e">
        <f>W22/$S22</f>
        <v>#DIV/0!</v>
      </c>
      <c r="D11" s="178" t="e">
        <f t="shared" ref="D11:D16" si="0">C11*B11</f>
        <v>#DIV/0!</v>
      </c>
      <c r="F11" s="527" t="s">
        <v>287</v>
      </c>
      <c r="G11" s="528" t="s">
        <v>288</v>
      </c>
      <c r="H11" s="529" t="s">
        <v>289</v>
      </c>
      <c r="I11" s="530" t="s">
        <v>290</v>
      </c>
      <c r="J11" s="531" t="s">
        <v>291</v>
      </c>
      <c r="K11" s="532" t="s">
        <v>292</v>
      </c>
      <c r="L11" s="532" t="s">
        <v>293</v>
      </c>
      <c r="M11" s="532" t="s">
        <v>294</v>
      </c>
      <c r="N11" s="533" t="s">
        <v>295</v>
      </c>
      <c r="O11" s="776"/>
      <c r="P11" s="534" t="s">
        <v>544</v>
      </c>
      <c r="Q11" s="535" t="s">
        <v>546</v>
      </c>
      <c r="R11" s="536" t="s">
        <v>545</v>
      </c>
      <c r="S11" s="412" t="s">
        <v>392</v>
      </c>
      <c r="V11" s="537"/>
      <c r="W11" s="538"/>
      <c r="X11" s="539"/>
      <c r="Y11" s="540"/>
      <c r="Z11" s="192"/>
    </row>
    <row r="12" spans="1:26" ht="24" x14ac:dyDescent="0.2">
      <c r="A12" s="1" t="s">
        <v>319</v>
      </c>
      <c r="B12" s="177">
        <v>1</v>
      </c>
      <c r="C12" s="177" t="e">
        <f>(X22/S22)</f>
        <v>#DIV/0!</v>
      </c>
      <c r="D12" s="178" t="e">
        <f t="shared" si="0"/>
        <v>#DIV/0!</v>
      </c>
      <c r="F12" s="541">
        <v>1</v>
      </c>
      <c r="G12" s="542"/>
      <c r="H12" s="543"/>
      <c r="I12" s="543"/>
      <c r="J12" s="543"/>
      <c r="K12" s="543"/>
      <c r="L12" s="543"/>
      <c r="M12" s="543"/>
      <c r="N12" s="544"/>
      <c r="O12" s="545"/>
      <c r="P12" s="545"/>
      <c r="Q12" s="545"/>
      <c r="R12" s="545"/>
      <c r="S12" s="188">
        <f t="shared" ref="S12:S21" si="1">SUM(G12:R12)</f>
        <v>0</v>
      </c>
      <c r="V12" s="546">
        <v>1</v>
      </c>
      <c r="W12" s="476"/>
      <c r="X12" s="545"/>
      <c r="Y12" s="547"/>
      <c r="Z12" s="32">
        <f t="shared" ref="Z12:Z22" si="2">SUM(W12:Y12)</f>
        <v>0</v>
      </c>
    </row>
    <row r="13" spans="1:26" ht="24" x14ac:dyDescent="0.2">
      <c r="A13" s="1" t="s">
        <v>299</v>
      </c>
      <c r="B13" s="177">
        <v>0.5</v>
      </c>
      <c r="C13" s="177" t="e">
        <f>SUM(P22:R22,Y22)/$S22</f>
        <v>#DIV/0!</v>
      </c>
      <c r="D13" s="178" t="e">
        <f t="shared" si="0"/>
        <v>#DIV/0!</v>
      </c>
      <c r="F13" s="548">
        <v>2</v>
      </c>
      <c r="G13" s="490"/>
      <c r="H13" s="549"/>
      <c r="I13" s="549"/>
      <c r="J13" s="549"/>
      <c r="K13" s="549"/>
      <c r="L13" s="549"/>
      <c r="M13" s="549"/>
      <c r="N13" s="504"/>
      <c r="O13" s="505"/>
      <c r="P13" s="505"/>
      <c r="Q13" s="505"/>
      <c r="R13" s="505"/>
      <c r="S13" s="188">
        <f t="shared" si="1"/>
        <v>0</v>
      </c>
      <c r="V13" s="550">
        <v>2</v>
      </c>
      <c r="W13" s="480"/>
      <c r="X13" s="505"/>
      <c r="Y13" s="477"/>
      <c r="Z13" s="34">
        <f t="shared" si="2"/>
        <v>0</v>
      </c>
    </row>
    <row r="14" spans="1:26" x14ac:dyDescent="0.2">
      <c r="A14" s="1" t="s">
        <v>409</v>
      </c>
      <c r="B14" s="177">
        <v>0.4</v>
      </c>
      <c r="C14" s="177" t="e">
        <f>N22/S22</f>
        <v>#DIV/0!</v>
      </c>
      <c r="D14" s="178" t="e">
        <f t="shared" si="0"/>
        <v>#DIV/0!</v>
      </c>
      <c r="F14" s="551">
        <v>3</v>
      </c>
      <c r="G14" s="552"/>
      <c r="H14" s="553"/>
      <c r="I14" s="553"/>
      <c r="J14" s="553"/>
      <c r="K14" s="553"/>
      <c r="L14" s="553"/>
      <c r="M14" s="553"/>
      <c r="N14" s="504"/>
      <c r="O14" s="505"/>
      <c r="P14" s="505"/>
      <c r="Q14" s="505"/>
      <c r="R14" s="505"/>
      <c r="S14" s="188">
        <f t="shared" si="1"/>
        <v>0</v>
      </c>
      <c r="V14" s="554">
        <v>3</v>
      </c>
      <c r="W14" s="480"/>
      <c r="X14" s="505"/>
      <c r="Y14" s="477"/>
      <c r="Z14" s="34">
        <f t="shared" si="2"/>
        <v>0</v>
      </c>
    </row>
    <row r="15" spans="1:26" x14ac:dyDescent="0.2">
      <c r="A15" s="281" t="s">
        <v>300</v>
      </c>
      <c r="B15" s="177">
        <v>0.3</v>
      </c>
      <c r="C15" s="177" t="e">
        <f>(SUM(H22:M22))/S22</f>
        <v>#DIV/0!</v>
      </c>
      <c r="D15" s="178" t="e">
        <f t="shared" si="0"/>
        <v>#DIV/0!</v>
      </c>
      <c r="F15" s="548">
        <v>4</v>
      </c>
      <c r="G15" s="490"/>
      <c r="H15" s="549"/>
      <c r="I15" s="549"/>
      <c r="J15" s="549"/>
      <c r="K15" s="549"/>
      <c r="L15" s="549"/>
      <c r="M15" s="549"/>
      <c r="N15" s="504"/>
      <c r="O15" s="505"/>
      <c r="P15" s="505"/>
      <c r="Q15" s="505"/>
      <c r="R15" s="505"/>
      <c r="S15" s="188">
        <f t="shared" si="1"/>
        <v>0</v>
      </c>
      <c r="V15" s="550">
        <v>4</v>
      </c>
      <c r="W15" s="480"/>
      <c r="X15" s="505"/>
      <c r="Y15" s="477"/>
      <c r="Z15" s="34">
        <f t="shared" si="2"/>
        <v>0</v>
      </c>
    </row>
    <row r="16" spans="1:26" x14ac:dyDescent="0.2">
      <c r="A16" s="281" t="s">
        <v>301</v>
      </c>
      <c r="B16" s="177">
        <v>0.1</v>
      </c>
      <c r="C16" s="177" t="e">
        <f>(SUM(G22,O22))/S22</f>
        <v>#DIV/0!</v>
      </c>
      <c r="D16" s="178" t="e">
        <f t="shared" si="0"/>
        <v>#DIV/0!</v>
      </c>
      <c r="F16" s="548">
        <v>5</v>
      </c>
      <c r="G16" s="552"/>
      <c r="H16" s="553"/>
      <c r="I16" s="553"/>
      <c r="J16" s="553"/>
      <c r="K16" s="553"/>
      <c r="L16" s="553"/>
      <c r="M16" s="553"/>
      <c r="N16" s="504"/>
      <c r="O16" s="505"/>
      <c r="P16" s="505"/>
      <c r="Q16" s="505"/>
      <c r="R16" s="505"/>
      <c r="S16" s="188">
        <f t="shared" si="1"/>
        <v>0</v>
      </c>
      <c r="V16" s="550">
        <v>5</v>
      </c>
      <c r="W16" s="480"/>
      <c r="X16" s="505"/>
      <c r="Y16" s="477"/>
      <c r="Z16" s="34">
        <f t="shared" si="2"/>
        <v>0</v>
      </c>
    </row>
    <row r="17" spans="1:26" x14ac:dyDescent="0.2">
      <c r="A17" s="281" t="s">
        <v>402</v>
      </c>
      <c r="B17" s="179"/>
      <c r="C17" s="182"/>
      <c r="D17" s="180" t="e">
        <f>SUM(D11:D16)</f>
        <v>#DIV/0!</v>
      </c>
      <c r="F17" s="551">
        <v>6</v>
      </c>
      <c r="G17" s="490"/>
      <c r="H17" s="549"/>
      <c r="I17" s="549"/>
      <c r="J17" s="549"/>
      <c r="K17" s="549"/>
      <c r="L17" s="549"/>
      <c r="M17" s="549"/>
      <c r="N17" s="504"/>
      <c r="O17" s="505"/>
      <c r="P17" s="505"/>
      <c r="Q17" s="505"/>
      <c r="R17" s="505"/>
      <c r="S17" s="188">
        <f t="shared" si="1"/>
        <v>0</v>
      </c>
      <c r="V17" s="554">
        <v>6</v>
      </c>
      <c r="W17" s="480"/>
      <c r="X17" s="505"/>
      <c r="Y17" s="477"/>
      <c r="Z17" s="34">
        <f t="shared" si="2"/>
        <v>0</v>
      </c>
    </row>
    <row r="18" spans="1:26" ht="16.5" x14ac:dyDescent="0.2">
      <c r="A18" s="555" t="s">
        <v>414</v>
      </c>
      <c r="D18" s="180" t="e">
        <f>D17/$B$54</f>
        <v>#DIV/0!</v>
      </c>
      <c r="F18" s="548">
        <v>7</v>
      </c>
      <c r="G18" s="556"/>
      <c r="H18" s="557"/>
      <c r="I18" s="557"/>
      <c r="J18" s="549"/>
      <c r="K18" s="549"/>
      <c r="L18" s="549"/>
      <c r="M18" s="549"/>
      <c r="N18" s="504"/>
      <c r="O18" s="505"/>
      <c r="P18" s="505"/>
      <c r="Q18" s="505"/>
      <c r="R18" s="505"/>
      <c r="S18" s="188">
        <f t="shared" si="1"/>
        <v>0</v>
      </c>
      <c r="V18" s="550">
        <v>7</v>
      </c>
      <c r="W18" s="480"/>
      <c r="X18" s="505"/>
      <c r="Y18" s="477"/>
      <c r="Z18" s="34">
        <f t="shared" si="2"/>
        <v>0</v>
      </c>
    </row>
    <row r="19" spans="1:26" ht="16.5" x14ac:dyDescent="0.2">
      <c r="A19" s="555" t="s">
        <v>438</v>
      </c>
      <c r="B19" s="8"/>
      <c r="C19" s="8"/>
      <c r="D19" s="180" t="e">
        <f>IF(D18&lt;=1,D18,1)</f>
        <v>#DIV/0!</v>
      </c>
      <c r="F19" s="548">
        <v>8</v>
      </c>
      <c r="G19" s="552"/>
      <c r="H19" s="553"/>
      <c r="I19" s="553"/>
      <c r="J19" s="553"/>
      <c r="K19" s="553"/>
      <c r="L19" s="553"/>
      <c r="M19" s="553"/>
      <c r="N19" s="504"/>
      <c r="O19" s="505"/>
      <c r="P19" s="505"/>
      <c r="Q19" s="505"/>
      <c r="R19" s="505"/>
      <c r="S19" s="188">
        <f t="shared" si="1"/>
        <v>0</v>
      </c>
      <c r="V19" s="550">
        <v>8</v>
      </c>
      <c r="W19" s="480"/>
      <c r="X19" s="505"/>
      <c r="Y19" s="477"/>
      <c r="Z19" s="34">
        <f t="shared" si="2"/>
        <v>0</v>
      </c>
    </row>
    <row r="20" spans="1:26" x14ac:dyDescent="0.2">
      <c r="D20" s="178"/>
      <c r="F20" s="551">
        <v>9</v>
      </c>
      <c r="G20" s="490"/>
      <c r="H20" s="549"/>
      <c r="I20" s="549"/>
      <c r="J20" s="549"/>
      <c r="K20" s="549"/>
      <c r="L20" s="549"/>
      <c r="M20" s="549"/>
      <c r="N20" s="504"/>
      <c r="O20" s="505"/>
      <c r="P20" s="505"/>
      <c r="Q20" s="505"/>
      <c r="R20" s="505"/>
      <c r="S20" s="188">
        <f t="shared" si="1"/>
        <v>0</v>
      </c>
      <c r="V20" s="554">
        <v>9</v>
      </c>
      <c r="W20" s="480"/>
      <c r="X20" s="505"/>
      <c r="Y20" s="477"/>
      <c r="Z20" s="34">
        <f t="shared" si="2"/>
        <v>0</v>
      </c>
    </row>
    <row r="21" spans="1:26" ht="13.5" thickBot="1" x14ac:dyDescent="0.25">
      <c r="D21" s="178"/>
      <c r="F21" s="558">
        <v>10</v>
      </c>
      <c r="G21" s="559"/>
      <c r="H21" s="560"/>
      <c r="I21" s="560"/>
      <c r="J21" s="560"/>
      <c r="K21" s="560"/>
      <c r="L21" s="560"/>
      <c r="M21" s="560"/>
      <c r="N21" s="561"/>
      <c r="O21" s="562"/>
      <c r="P21" s="562"/>
      <c r="Q21" s="562"/>
      <c r="R21" s="562"/>
      <c r="S21" s="188">
        <f t="shared" si="1"/>
        <v>0</v>
      </c>
      <c r="V21" s="563">
        <v>10</v>
      </c>
      <c r="W21" s="510"/>
      <c r="X21" s="562"/>
      <c r="Y21" s="511"/>
      <c r="Z21" s="192">
        <f t="shared" si="2"/>
        <v>0</v>
      </c>
    </row>
    <row r="22" spans="1:26" ht="13.5" thickBot="1" x14ac:dyDescent="0.25">
      <c r="D22" s="178"/>
      <c r="F22" s="564" t="s">
        <v>296</v>
      </c>
      <c r="G22" s="185">
        <f t="shared" ref="G22:S22" si="3">SUM(G12:G21)</f>
        <v>0</v>
      </c>
      <c r="H22" s="186">
        <f t="shared" si="3"/>
        <v>0</v>
      </c>
      <c r="I22" s="186">
        <f t="shared" si="3"/>
        <v>0</v>
      </c>
      <c r="J22" s="186">
        <f t="shared" si="3"/>
        <v>0</v>
      </c>
      <c r="K22" s="186">
        <f t="shared" si="3"/>
        <v>0</v>
      </c>
      <c r="L22" s="186">
        <f t="shared" si="3"/>
        <v>0</v>
      </c>
      <c r="M22" s="186">
        <f t="shared" si="3"/>
        <v>0</v>
      </c>
      <c r="N22" s="186">
        <f t="shared" si="3"/>
        <v>0</v>
      </c>
      <c r="O22" s="186">
        <f t="shared" si="3"/>
        <v>0</v>
      </c>
      <c r="P22" s="186">
        <f>SUM(P12:P21)</f>
        <v>0</v>
      </c>
      <c r="Q22" s="186">
        <f>SUM(Q12:Q21)</f>
        <v>0</v>
      </c>
      <c r="R22" s="186">
        <f>SUM(R12:R21)</f>
        <v>0</v>
      </c>
      <c r="S22" s="187">
        <f t="shared" si="3"/>
        <v>0</v>
      </c>
      <c r="V22" s="565" t="s">
        <v>296</v>
      </c>
      <c r="W22" s="194">
        <f>SUM(W12:W21)</f>
        <v>0</v>
      </c>
      <c r="X22" s="194">
        <f>SUM(X12:X21)</f>
        <v>0</v>
      </c>
      <c r="Y22" s="194">
        <f>SUM(Y12:Y21)</f>
        <v>0</v>
      </c>
      <c r="Z22" s="193">
        <f t="shared" si="2"/>
        <v>0</v>
      </c>
    </row>
    <row r="23" spans="1:26" x14ac:dyDescent="0.2">
      <c r="D23" s="178"/>
    </row>
    <row r="24" spans="1:26" ht="20.25" x14ac:dyDescent="0.2">
      <c r="D24" s="178"/>
      <c r="F24" s="429" t="s">
        <v>274</v>
      </c>
      <c r="V24" s="429" t="s">
        <v>317</v>
      </c>
      <c r="X24" s="94"/>
    </row>
    <row r="25" spans="1:26" ht="13.5" thickBot="1" x14ac:dyDescent="0.25">
      <c r="A25" s="160" t="s">
        <v>416</v>
      </c>
      <c r="B25" s="94">
        <f>'Function Scoring'!$Q$10</f>
        <v>0</v>
      </c>
      <c r="E25" s="52"/>
      <c r="F25" s="4" t="s">
        <v>416</v>
      </c>
      <c r="H25" s="94">
        <f>'Function Scoring'!$Q$10</f>
        <v>0</v>
      </c>
      <c r="K25" s="8"/>
      <c r="L25" s="8"/>
      <c r="M25" s="8"/>
      <c r="N25" s="8"/>
      <c r="V25" s="4" t="s">
        <v>416</v>
      </c>
      <c r="X25" s="94">
        <f>'Function Scoring'!$Q$10</f>
        <v>0</v>
      </c>
    </row>
    <row r="26" spans="1:26" ht="51" x14ac:dyDescent="0.2">
      <c r="A26" s="465" t="s">
        <v>317</v>
      </c>
      <c r="B26" s="179" t="s">
        <v>303</v>
      </c>
      <c r="C26" s="179" t="s">
        <v>304</v>
      </c>
      <c r="D26" s="180" t="s">
        <v>302</v>
      </c>
      <c r="F26" s="517" t="s">
        <v>274</v>
      </c>
      <c r="G26" s="518" t="s">
        <v>275</v>
      </c>
      <c r="H26" s="519" t="s">
        <v>276</v>
      </c>
      <c r="I26" s="519" t="s">
        <v>277</v>
      </c>
      <c r="J26" s="519" t="s">
        <v>278</v>
      </c>
      <c r="K26" s="520" t="s">
        <v>279</v>
      </c>
      <c r="L26" s="520" t="s">
        <v>280</v>
      </c>
      <c r="M26" s="520" t="s">
        <v>281</v>
      </c>
      <c r="N26" s="520" t="s">
        <v>282</v>
      </c>
      <c r="O26" s="769" t="s">
        <v>283</v>
      </c>
      <c r="P26" s="765" t="s">
        <v>435</v>
      </c>
      <c r="Q26" s="765"/>
      <c r="R26" s="765"/>
      <c r="S26" s="521"/>
      <c r="V26" s="522" t="s">
        <v>318</v>
      </c>
      <c r="W26" s="523" t="s">
        <v>298</v>
      </c>
      <c r="X26" s="524" t="s">
        <v>319</v>
      </c>
      <c r="Y26" s="525" t="s">
        <v>434</v>
      </c>
      <c r="Z26" s="526" t="s">
        <v>392</v>
      </c>
    </row>
    <row r="27" spans="1:26" ht="36.75" thickBot="1" x14ac:dyDescent="0.25">
      <c r="A27" s="1" t="s">
        <v>298</v>
      </c>
      <c r="B27" s="177">
        <v>1</v>
      </c>
      <c r="C27" s="177" t="e">
        <f>W38/$S38</f>
        <v>#DIV/0!</v>
      </c>
      <c r="D27" s="178" t="e">
        <f t="shared" ref="D27:D32" si="4">C27*B27</f>
        <v>#DIV/0!</v>
      </c>
      <c r="F27" s="527" t="s">
        <v>287</v>
      </c>
      <c r="G27" s="528" t="s">
        <v>288</v>
      </c>
      <c r="H27" s="529" t="s">
        <v>289</v>
      </c>
      <c r="I27" s="530" t="s">
        <v>290</v>
      </c>
      <c r="J27" s="531" t="s">
        <v>291</v>
      </c>
      <c r="K27" s="532" t="s">
        <v>292</v>
      </c>
      <c r="L27" s="532" t="s">
        <v>293</v>
      </c>
      <c r="M27" s="532" t="s">
        <v>294</v>
      </c>
      <c r="N27" s="533" t="s">
        <v>295</v>
      </c>
      <c r="O27" s="770"/>
      <c r="P27" s="534" t="s">
        <v>544</v>
      </c>
      <c r="Q27" s="535" t="s">
        <v>546</v>
      </c>
      <c r="R27" s="536" t="s">
        <v>545</v>
      </c>
      <c r="S27" s="412" t="s">
        <v>392</v>
      </c>
      <c r="V27" s="537"/>
      <c r="W27" s="538"/>
      <c r="X27" s="539"/>
      <c r="Y27" s="540"/>
      <c r="Z27" s="192"/>
    </row>
    <row r="28" spans="1:26" ht="24" x14ac:dyDescent="0.2">
      <c r="A28" s="1" t="s">
        <v>319</v>
      </c>
      <c r="B28" s="177">
        <v>1</v>
      </c>
      <c r="C28" s="177" t="e">
        <f>(X38/S38)</f>
        <v>#DIV/0!</v>
      </c>
      <c r="D28" s="178" t="e">
        <f t="shared" si="4"/>
        <v>#DIV/0!</v>
      </c>
      <c r="F28" s="541">
        <v>1</v>
      </c>
      <c r="G28" s="542"/>
      <c r="H28" s="543"/>
      <c r="I28" s="543"/>
      <c r="J28" s="543"/>
      <c r="K28" s="543"/>
      <c r="L28" s="543"/>
      <c r="M28" s="543"/>
      <c r="N28" s="544"/>
      <c r="O28" s="545"/>
      <c r="P28" s="545"/>
      <c r="Q28" s="545"/>
      <c r="R28" s="545"/>
      <c r="S28" s="188">
        <f t="shared" ref="S28:S37" si="5">SUM(G28:R28)</f>
        <v>0</v>
      </c>
      <c r="V28" s="546">
        <v>1</v>
      </c>
      <c r="W28" s="476"/>
      <c r="X28" s="545"/>
      <c r="Y28" s="547"/>
      <c r="Z28" s="32">
        <f t="shared" ref="Z28:Z38" si="6">SUM(W28:Y28)</f>
        <v>0</v>
      </c>
    </row>
    <row r="29" spans="1:26" ht="24" x14ac:dyDescent="0.2">
      <c r="A29" s="1" t="s">
        <v>299</v>
      </c>
      <c r="B29" s="177">
        <v>0.5</v>
      </c>
      <c r="C29" s="177" t="e">
        <f>SUM(P38:R38,Y38)/$S38</f>
        <v>#DIV/0!</v>
      </c>
      <c r="D29" s="178" t="e">
        <f t="shared" si="4"/>
        <v>#DIV/0!</v>
      </c>
      <c r="F29" s="548">
        <v>2</v>
      </c>
      <c r="G29" s="490"/>
      <c r="H29" s="549"/>
      <c r="I29" s="549"/>
      <c r="J29" s="549"/>
      <c r="K29" s="549"/>
      <c r="L29" s="549"/>
      <c r="M29" s="549"/>
      <c r="N29" s="504"/>
      <c r="O29" s="505"/>
      <c r="P29" s="505"/>
      <c r="Q29" s="505"/>
      <c r="R29" s="505"/>
      <c r="S29" s="188">
        <f t="shared" si="5"/>
        <v>0</v>
      </c>
      <c r="V29" s="550">
        <v>2</v>
      </c>
      <c r="W29" s="480"/>
      <c r="X29" s="505"/>
      <c r="Y29" s="477"/>
      <c r="Z29" s="34">
        <f t="shared" si="6"/>
        <v>0</v>
      </c>
    </row>
    <row r="30" spans="1:26" x14ac:dyDescent="0.2">
      <c r="A30" s="1" t="s">
        <v>409</v>
      </c>
      <c r="B30" s="177">
        <v>0.4</v>
      </c>
      <c r="C30" s="177" t="e">
        <f>N38/S38</f>
        <v>#DIV/0!</v>
      </c>
      <c r="D30" s="178" t="e">
        <f t="shared" si="4"/>
        <v>#DIV/0!</v>
      </c>
      <c r="F30" s="551">
        <v>3</v>
      </c>
      <c r="G30" s="552"/>
      <c r="H30" s="553"/>
      <c r="I30" s="553"/>
      <c r="J30" s="553"/>
      <c r="K30" s="553"/>
      <c r="L30" s="553"/>
      <c r="M30" s="553"/>
      <c r="N30" s="504"/>
      <c r="O30" s="505"/>
      <c r="P30" s="505"/>
      <c r="Q30" s="505"/>
      <c r="R30" s="505"/>
      <c r="S30" s="188">
        <f t="shared" si="5"/>
        <v>0</v>
      </c>
      <c r="V30" s="554">
        <v>3</v>
      </c>
      <c r="W30" s="480"/>
      <c r="X30" s="505"/>
      <c r="Y30" s="477"/>
      <c r="Z30" s="34">
        <f t="shared" si="6"/>
        <v>0</v>
      </c>
    </row>
    <row r="31" spans="1:26" x14ac:dyDescent="0.2">
      <c r="A31" s="281" t="s">
        <v>300</v>
      </c>
      <c r="B31" s="177">
        <v>0.3</v>
      </c>
      <c r="C31" s="177" t="e">
        <f>(SUM(H38:M38))/S38</f>
        <v>#DIV/0!</v>
      </c>
      <c r="D31" s="178" t="e">
        <f t="shared" si="4"/>
        <v>#DIV/0!</v>
      </c>
      <c r="F31" s="548">
        <v>4</v>
      </c>
      <c r="G31" s="490"/>
      <c r="H31" s="549"/>
      <c r="I31" s="549"/>
      <c r="J31" s="549"/>
      <c r="K31" s="549"/>
      <c r="L31" s="549"/>
      <c r="M31" s="549"/>
      <c r="N31" s="504"/>
      <c r="O31" s="505"/>
      <c r="P31" s="505"/>
      <c r="Q31" s="505"/>
      <c r="R31" s="505"/>
      <c r="S31" s="188">
        <f t="shared" si="5"/>
        <v>0</v>
      </c>
      <c r="V31" s="550">
        <v>4</v>
      </c>
      <c r="W31" s="480"/>
      <c r="X31" s="505"/>
      <c r="Y31" s="477"/>
      <c r="Z31" s="34">
        <f t="shared" si="6"/>
        <v>0</v>
      </c>
    </row>
    <row r="32" spans="1:26" x14ac:dyDescent="0.2">
      <c r="A32" s="281" t="s">
        <v>301</v>
      </c>
      <c r="B32" s="177">
        <v>0.1</v>
      </c>
      <c r="C32" s="177" t="e">
        <f>(SUM(G38,O38))/S38</f>
        <v>#DIV/0!</v>
      </c>
      <c r="D32" s="178" t="e">
        <f t="shared" si="4"/>
        <v>#DIV/0!</v>
      </c>
      <c r="F32" s="548">
        <v>5</v>
      </c>
      <c r="G32" s="552"/>
      <c r="H32" s="553"/>
      <c r="I32" s="553"/>
      <c r="J32" s="553"/>
      <c r="K32" s="553"/>
      <c r="L32" s="553"/>
      <c r="M32" s="553"/>
      <c r="N32" s="504"/>
      <c r="O32" s="505"/>
      <c r="P32" s="505"/>
      <c r="Q32" s="505"/>
      <c r="R32" s="505"/>
      <c r="S32" s="188">
        <f t="shared" si="5"/>
        <v>0</v>
      </c>
      <c r="V32" s="550">
        <v>5</v>
      </c>
      <c r="W32" s="480"/>
      <c r="X32" s="505"/>
      <c r="Y32" s="477"/>
      <c r="Z32" s="34">
        <f t="shared" si="6"/>
        <v>0</v>
      </c>
    </row>
    <row r="33" spans="1:26" x14ac:dyDescent="0.2">
      <c r="A33" s="281" t="s">
        <v>402</v>
      </c>
      <c r="B33" s="179"/>
      <c r="C33" s="182"/>
      <c r="D33" s="180" t="e">
        <f>SUM(D27:D32)</f>
        <v>#DIV/0!</v>
      </c>
      <c r="F33" s="551">
        <v>6</v>
      </c>
      <c r="G33" s="490"/>
      <c r="H33" s="549"/>
      <c r="I33" s="549"/>
      <c r="J33" s="549"/>
      <c r="K33" s="549"/>
      <c r="L33" s="549"/>
      <c r="M33" s="549"/>
      <c r="N33" s="504"/>
      <c r="O33" s="505"/>
      <c r="P33" s="505"/>
      <c r="Q33" s="505"/>
      <c r="R33" s="505"/>
      <c r="S33" s="188">
        <f t="shared" si="5"/>
        <v>0</v>
      </c>
      <c r="V33" s="554">
        <v>6</v>
      </c>
      <c r="W33" s="480"/>
      <c r="X33" s="505"/>
      <c r="Y33" s="477"/>
      <c r="Z33" s="34">
        <f t="shared" si="6"/>
        <v>0</v>
      </c>
    </row>
    <row r="34" spans="1:26" ht="16.5" x14ac:dyDescent="0.2">
      <c r="A34" s="555" t="s">
        <v>414</v>
      </c>
      <c r="D34" s="180" t="e">
        <f>D33/$B$54</f>
        <v>#DIV/0!</v>
      </c>
      <c r="F34" s="548">
        <v>7</v>
      </c>
      <c r="G34" s="556"/>
      <c r="H34" s="557"/>
      <c r="I34" s="557"/>
      <c r="J34" s="549"/>
      <c r="K34" s="549"/>
      <c r="L34" s="549"/>
      <c r="M34" s="549"/>
      <c r="N34" s="504"/>
      <c r="O34" s="505"/>
      <c r="P34" s="505"/>
      <c r="Q34" s="505"/>
      <c r="R34" s="505"/>
      <c r="S34" s="188">
        <f t="shared" si="5"/>
        <v>0</v>
      </c>
      <c r="V34" s="550">
        <v>7</v>
      </c>
      <c r="W34" s="480"/>
      <c r="X34" s="505"/>
      <c r="Y34" s="477"/>
      <c r="Z34" s="34">
        <f t="shared" si="6"/>
        <v>0</v>
      </c>
    </row>
    <row r="35" spans="1:26" ht="16.5" x14ac:dyDescent="0.2">
      <c r="A35" s="555" t="s">
        <v>438</v>
      </c>
      <c r="B35" s="8"/>
      <c r="C35" s="8"/>
      <c r="D35" s="180" t="e">
        <f>IF(D34&lt;=1,D34,1)</f>
        <v>#DIV/0!</v>
      </c>
      <c r="F35" s="548">
        <v>8</v>
      </c>
      <c r="G35" s="552"/>
      <c r="H35" s="553"/>
      <c r="I35" s="553"/>
      <c r="J35" s="553"/>
      <c r="K35" s="553"/>
      <c r="L35" s="553"/>
      <c r="M35" s="553"/>
      <c r="N35" s="504"/>
      <c r="O35" s="505"/>
      <c r="P35" s="505"/>
      <c r="Q35" s="505"/>
      <c r="R35" s="505"/>
      <c r="S35" s="188">
        <f t="shared" si="5"/>
        <v>0</v>
      </c>
      <c r="V35" s="550">
        <v>8</v>
      </c>
      <c r="W35" s="480"/>
      <c r="X35" s="505"/>
      <c r="Y35" s="477"/>
      <c r="Z35" s="34">
        <f t="shared" si="6"/>
        <v>0</v>
      </c>
    </row>
    <row r="36" spans="1:26" x14ac:dyDescent="0.2">
      <c r="D36" s="178"/>
      <c r="F36" s="551">
        <v>9</v>
      </c>
      <c r="G36" s="490"/>
      <c r="H36" s="549"/>
      <c r="I36" s="549"/>
      <c r="J36" s="549"/>
      <c r="K36" s="549"/>
      <c r="L36" s="549"/>
      <c r="M36" s="549"/>
      <c r="N36" s="504"/>
      <c r="O36" s="505"/>
      <c r="P36" s="505"/>
      <c r="Q36" s="505"/>
      <c r="R36" s="505"/>
      <c r="S36" s="188">
        <f t="shared" si="5"/>
        <v>0</v>
      </c>
      <c r="V36" s="554">
        <v>9</v>
      </c>
      <c r="W36" s="480"/>
      <c r="X36" s="505"/>
      <c r="Y36" s="477"/>
      <c r="Z36" s="34">
        <f t="shared" si="6"/>
        <v>0</v>
      </c>
    </row>
    <row r="37" spans="1:26" ht="13.5" thickBot="1" x14ac:dyDescent="0.25">
      <c r="D37" s="178"/>
      <c r="F37" s="558">
        <v>10</v>
      </c>
      <c r="G37" s="559"/>
      <c r="H37" s="560"/>
      <c r="I37" s="560"/>
      <c r="J37" s="560"/>
      <c r="K37" s="560"/>
      <c r="L37" s="560"/>
      <c r="M37" s="560"/>
      <c r="N37" s="561"/>
      <c r="O37" s="562"/>
      <c r="P37" s="562"/>
      <c r="Q37" s="562"/>
      <c r="R37" s="562"/>
      <c r="S37" s="188">
        <f t="shared" si="5"/>
        <v>0</v>
      </c>
      <c r="V37" s="563">
        <v>10</v>
      </c>
      <c r="W37" s="510"/>
      <c r="X37" s="562"/>
      <c r="Y37" s="511"/>
      <c r="Z37" s="192">
        <f t="shared" si="6"/>
        <v>0</v>
      </c>
    </row>
    <row r="38" spans="1:26" ht="13.5" thickBot="1" x14ac:dyDescent="0.25">
      <c r="D38" s="178"/>
      <c r="F38" s="564" t="s">
        <v>296</v>
      </c>
      <c r="G38" s="185">
        <f t="shared" ref="G38:S38" si="7">SUM(G28:G37)</f>
        <v>0</v>
      </c>
      <c r="H38" s="186">
        <f t="shared" si="7"/>
        <v>0</v>
      </c>
      <c r="I38" s="186">
        <f t="shared" si="7"/>
        <v>0</v>
      </c>
      <c r="J38" s="186">
        <f t="shared" si="7"/>
        <v>0</v>
      </c>
      <c r="K38" s="186">
        <f t="shared" si="7"/>
        <v>0</v>
      </c>
      <c r="L38" s="186">
        <f t="shared" si="7"/>
        <v>0</v>
      </c>
      <c r="M38" s="186">
        <f t="shared" si="7"/>
        <v>0</v>
      </c>
      <c r="N38" s="186">
        <f t="shared" si="7"/>
        <v>0</v>
      </c>
      <c r="O38" s="186">
        <f t="shared" si="7"/>
        <v>0</v>
      </c>
      <c r="P38" s="186">
        <f>SUM(P28:P37)</f>
        <v>0</v>
      </c>
      <c r="Q38" s="186">
        <f>SUM(Q28:Q37)</f>
        <v>0</v>
      </c>
      <c r="R38" s="186">
        <f>SUM(R28:R37)</f>
        <v>0</v>
      </c>
      <c r="S38" s="187">
        <f t="shared" si="7"/>
        <v>0</v>
      </c>
      <c r="V38" s="565" t="s">
        <v>296</v>
      </c>
      <c r="W38" s="194">
        <f>SUM(W28:W37)</f>
        <v>0</v>
      </c>
      <c r="X38" s="194">
        <f>SUM(X28:X37)</f>
        <v>0</v>
      </c>
      <c r="Y38" s="194">
        <f>SUM(Y28:Y37)</f>
        <v>0</v>
      </c>
      <c r="Z38" s="193">
        <f t="shared" si="6"/>
        <v>0</v>
      </c>
    </row>
    <row r="39" spans="1:26" x14ac:dyDescent="0.2">
      <c r="D39" s="178"/>
    </row>
    <row r="40" spans="1:26" ht="20.25" x14ac:dyDescent="0.2">
      <c r="D40" s="178"/>
      <c r="F40" s="429" t="s">
        <v>274</v>
      </c>
      <c r="V40" s="429" t="s">
        <v>317</v>
      </c>
      <c r="X40" s="94"/>
    </row>
    <row r="41" spans="1:26" ht="13.5" thickBot="1" x14ac:dyDescent="0.25">
      <c r="A41" s="160" t="s">
        <v>416</v>
      </c>
      <c r="B41" s="94">
        <f>'Function Scoring'!$R$10</f>
        <v>0</v>
      </c>
      <c r="D41" s="178"/>
      <c r="F41" s="172" t="s">
        <v>416</v>
      </c>
      <c r="H41" s="94">
        <f>'Function Scoring'!$R$10</f>
        <v>0</v>
      </c>
      <c r="K41" s="8"/>
      <c r="L41" s="8"/>
      <c r="M41" s="8"/>
      <c r="N41" s="8"/>
      <c r="V41" s="4" t="s">
        <v>416</v>
      </c>
      <c r="X41" s="94">
        <f>'Function Scoring'!$R$10</f>
        <v>0</v>
      </c>
    </row>
    <row r="42" spans="1:26" ht="51" x14ac:dyDescent="0.2">
      <c r="A42" s="465" t="s">
        <v>317</v>
      </c>
      <c r="B42" s="179" t="s">
        <v>303</v>
      </c>
      <c r="C42" s="179" t="s">
        <v>304</v>
      </c>
      <c r="D42" s="180" t="s">
        <v>302</v>
      </c>
      <c r="F42" s="517" t="s">
        <v>274</v>
      </c>
      <c r="G42" s="518" t="s">
        <v>275</v>
      </c>
      <c r="H42" s="519" t="s">
        <v>276</v>
      </c>
      <c r="I42" s="519" t="s">
        <v>277</v>
      </c>
      <c r="J42" s="519" t="s">
        <v>278</v>
      </c>
      <c r="K42" s="520" t="s">
        <v>279</v>
      </c>
      <c r="L42" s="520" t="s">
        <v>280</v>
      </c>
      <c r="M42" s="520" t="s">
        <v>281</v>
      </c>
      <c r="N42" s="520" t="s">
        <v>282</v>
      </c>
      <c r="O42" s="769" t="s">
        <v>283</v>
      </c>
      <c r="P42" s="765" t="s">
        <v>435</v>
      </c>
      <c r="Q42" s="765"/>
      <c r="R42" s="765"/>
      <c r="S42" s="521"/>
      <c r="V42" s="522" t="s">
        <v>318</v>
      </c>
      <c r="W42" s="523" t="s">
        <v>298</v>
      </c>
      <c r="X42" s="524" t="s">
        <v>319</v>
      </c>
      <c r="Y42" s="525" t="s">
        <v>434</v>
      </c>
      <c r="Z42" s="526" t="s">
        <v>392</v>
      </c>
    </row>
    <row r="43" spans="1:26" ht="36.75" thickBot="1" x14ac:dyDescent="0.25">
      <c r="A43" s="1" t="s">
        <v>298</v>
      </c>
      <c r="B43" s="177">
        <v>1</v>
      </c>
      <c r="C43" s="177" t="e">
        <f>W54/$S54</f>
        <v>#DIV/0!</v>
      </c>
      <c r="D43" s="178" t="e">
        <f t="shared" ref="D43:D48" si="8">C43*B43</f>
        <v>#DIV/0!</v>
      </c>
      <c r="F43" s="527" t="s">
        <v>287</v>
      </c>
      <c r="G43" s="528" t="s">
        <v>288</v>
      </c>
      <c r="H43" s="529" t="s">
        <v>289</v>
      </c>
      <c r="I43" s="530" t="s">
        <v>290</v>
      </c>
      <c r="J43" s="531" t="s">
        <v>291</v>
      </c>
      <c r="K43" s="532" t="s">
        <v>292</v>
      </c>
      <c r="L43" s="532" t="s">
        <v>293</v>
      </c>
      <c r="M43" s="532" t="s">
        <v>294</v>
      </c>
      <c r="N43" s="533" t="s">
        <v>295</v>
      </c>
      <c r="O43" s="770"/>
      <c r="P43" s="534" t="s">
        <v>544</v>
      </c>
      <c r="Q43" s="535" t="s">
        <v>546</v>
      </c>
      <c r="R43" s="536" t="s">
        <v>545</v>
      </c>
      <c r="S43" s="412" t="s">
        <v>392</v>
      </c>
      <c r="V43" s="537"/>
      <c r="W43" s="538"/>
      <c r="X43" s="539"/>
      <c r="Y43" s="540"/>
      <c r="Z43" s="192"/>
    </row>
    <row r="44" spans="1:26" ht="24" x14ac:dyDescent="0.2">
      <c r="A44" s="1" t="s">
        <v>319</v>
      </c>
      <c r="B44" s="177">
        <v>1</v>
      </c>
      <c r="C44" s="177" t="e">
        <f>(X54/S54)</f>
        <v>#DIV/0!</v>
      </c>
      <c r="D44" s="178" t="e">
        <f t="shared" si="8"/>
        <v>#DIV/0!</v>
      </c>
      <c r="F44" s="541">
        <v>1</v>
      </c>
      <c r="G44" s="542"/>
      <c r="H44" s="543"/>
      <c r="I44" s="543"/>
      <c r="J44" s="543"/>
      <c r="K44" s="543"/>
      <c r="L44" s="543"/>
      <c r="M44" s="543"/>
      <c r="N44" s="544"/>
      <c r="O44" s="545"/>
      <c r="P44" s="545"/>
      <c r="Q44" s="545"/>
      <c r="R44" s="545"/>
      <c r="S44" s="188">
        <f t="shared" ref="S44:S53" si="9">SUM(G44:R44)</f>
        <v>0</v>
      </c>
      <c r="V44" s="546">
        <v>1</v>
      </c>
      <c r="W44" s="476"/>
      <c r="X44" s="545"/>
      <c r="Y44" s="547"/>
      <c r="Z44" s="32">
        <f t="shared" ref="Z44:Z54" si="10">SUM(W44:Y44)</f>
        <v>0</v>
      </c>
    </row>
    <row r="45" spans="1:26" ht="24" x14ac:dyDescent="0.2">
      <c r="A45" s="1" t="s">
        <v>299</v>
      </c>
      <c r="B45" s="177">
        <v>0.5</v>
      </c>
      <c r="C45" s="177" t="e">
        <f>SUM(P54:R54,Y54)/$S54</f>
        <v>#DIV/0!</v>
      </c>
      <c r="D45" s="178" t="e">
        <f t="shared" si="8"/>
        <v>#DIV/0!</v>
      </c>
      <c r="F45" s="548">
        <v>2</v>
      </c>
      <c r="G45" s="490"/>
      <c r="H45" s="549"/>
      <c r="I45" s="549"/>
      <c r="J45" s="549"/>
      <c r="K45" s="549"/>
      <c r="L45" s="549"/>
      <c r="M45" s="549"/>
      <c r="N45" s="504"/>
      <c r="O45" s="505"/>
      <c r="P45" s="505"/>
      <c r="Q45" s="505"/>
      <c r="R45" s="505"/>
      <c r="S45" s="188">
        <f t="shared" si="9"/>
        <v>0</v>
      </c>
      <c r="V45" s="550">
        <v>2</v>
      </c>
      <c r="W45" s="480"/>
      <c r="X45" s="505"/>
      <c r="Y45" s="477"/>
      <c r="Z45" s="34">
        <f t="shared" si="10"/>
        <v>0</v>
      </c>
    </row>
    <row r="46" spans="1:26" x14ac:dyDescent="0.2">
      <c r="A46" s="1" t="s">
        <v>409</v>
      </c>
      <c r="B46" s="177">
        <v>0.4</v>
      </c>
      <c r="C46" s="177" t="e">
        <f>N54/S54</f>
        <v>#DIV/0!</v>
      </c>
      <c r="D46" s="178" t="e">
        <f t="shared" si="8"/>
        <v>#DIV/0!</v>
      </c>
      <c r="F46" s="551">
        <v>3</v>
      </c>
      <c r="G46" s="552"/>
      <c r="H46" s="553"/>
      <c r="I46" s="553"/>
      <c r="J46" s="553"/>
      <c r="K46" s="553"/>
      <c r="L46" s="553"/>
      <c r="M46" s="553"/>
      <c r="N46" s="504"/>
      <c r="O46" s="505"/>
      <c r="P46" s="505"/>
      <c r="Q46" s="505"/>
      <c r="R46" s="505"/>
      <c r="S46" s="188">
        <f t="shared" si="9"/>
        <v>0</v>
      </c>
      <c r="V46" s="554">
        <v>3</v>
      </c>
      <c r="W46" s="480"/>
      <c r="X46" s="505"/>
      <c r="Y46" s="477"/>
      <c r="Z46" s="34">
        <f t="shared" si="10"/>
        <v>0</v>
      </c>
    </row>
    <row r="47" spans="1:26" x14ac:dyDescent="0.2">
      <c r="A47" s="281" t="s">
        <v>300</v>
      </c>
      <c r="B47" s="177">
        <v>0.3</v>
      </c>
      <c r="C47" s="177" t="e">
        <f>(SUM(H54:M54))/S54</f>
        <v>#DIV/0!</v>
      </c>
      <c r="D47" s="178" t="e">
        <f t="shared" si="8"/>
        <v>#DIV/0!</v>
      </c>
      <c r="F47" s="548">
        <v>4</v>
      </c>
      <c r="G47" s="490"/>
      <c r="H47" s="549"/>
      <c r="I47" s="549"/>
      <c r="J47" s="549"/>
      <c r="K47" s="549"/>
      <c r="L47" s="549"/>
      <c r="M47" s="549"/>
      <c r="N47" s="504"/>
      <c r="O47" s="505"/>
      <c r="P47" s="505"/>
      <c r="Q47" s="505"/>
      <c r="R47" s="505"/>
      <c r="S47" s="188">
        <f t="shared" si="9"/>
        <v>0</v>
      </c>
      <c r="V47" s="550">
        <v>4</v>
      </c>
      <c r="W47" s="480"/>
      <c r="X47" s="505"/>
      <c r="Y47" s="477"/>
      <c r="Z47" s="34">
        <f t="shared" si="10"/>
        <v>0</v>
      </c>
    </row>
    <row r="48" spans="1:26" x14ac:dyDescent="0.2">
      <c r="A48" s="281" t="s">
        <v>301</v>
      </c>
      <c r="B48" s="177">
        <v>0.1</v>
      </c>
      <c r="C48" s="177" t="e">
        <f>(SUM(G54,O54))/S54</f>
        <v>#DIV/0!</v>
      </c>
      <c r="D48" s="178" t="e">
        <f t="shared" si="8"/>
        <v>#DIV/0!</v>
      </c>
      <c r="F48" s="548">
        <v>5</v>
      </c>
      <c r="G48" s="552"/>
      <c r="H48" s="553"/>
      <c r="I48" s="553"/>
      <c r="J48" s="553"/>
      <c r="K48" s="553"/>
      <c r="L48" s="553"/>
      <c r="M48" s="553"/>
      <c r="N48" s="504"/>
      <c r="O48" s="505"/>
      <c r="P48" s="505"/>
      <c r="Q48" s="505"/>
      <c r="R48" s="505"/>
      <c r="S48" s="188">
        <f t="shared" si="9"/>
        <v>0</v>
      </c>
      <c r="V48" s="550">
        <v>5</v>
      </c>
      <c r="W48" s="480"/>
      <c r="X48" s="505"/>
      <c r="Y48" s="477"/>
      <c r="Z48" s="34">
        <f t="shared" si="10"/>
        <v>0</v>
      </c>
    </row>
    <row r="49" spans="1:26" x14ac:dyDescent="0.2">
      <c r="A49" s="281" t="s">
        <v>402</v>
      </c>
      <c r="B49" s="179"/>
      <c r="C49" s="182"/>
      <c r="D49" s="180" t="e">
        <f>SUM(D43:D48)</f>
        <v>#DIV/0!</v>
      </c>
      <c r="F49" s="551">
        <v>6</v>
      </c>
      <c r="G49" s="490"/>
      <c r="H49" s="549"/>
      <c r="I49" s="549"/>
      <c r="J49" s="549"/>
      <c r="K49" s="549"/>
      <c r="L49" s="549"/>
      <c r="M49" s="549"/>
      <c r="N49" s="504"/>
      <c r="O49" s="505"/>
      <c r="P49" s="505"/>
      <c r="Q49" s="505"/>
      <c r="R49" s="505"/>
      <c r="S49" s="188">
        <f t="shared" si="9"/>
        <v>0</v>
      </c>
      <c r="V49" s="554">
        <v>6</v>
      </c>
      <c r="W49" s="480"/>
      <c r="X49" s="505"/>
      <c r="Y49" s="477"/>
      <c r="Z49" s="34">
        <f t="shared" si="10"/>
        <v>0</v>
      </c>
    </row>
    <row r="50" spans="1:26" ht="16.5" x14ac:dyDescent="0.2">
      <c r="A50" s="555" t="s">
        <v>414</v>
      </c>
      <c r="D50" s="180" t="e">
        <f>D49/$B$54</f>
        <v>#DIV/0!</v>
      </c>
      <c r="F50" s="548">
        <v>7</v>
      </c>
      <c r="G50" s="556"/>
      <c r="H50" s="557"/>
      <c r="I50" s="557"/>
      <c r="J50" s="549"/>
      <c r="K50" s="549"/>
      <c r="L50" s="549"/>
      <c r="M50" s="549"/>
      <c r="N50" s="504"/>
      <c r="O50" s="505"/>
      <c r="P50" s="505"/>
      <c r="Q50" s="505"/>
      <c r="R50" s="505"/>
      <c r="S50" s="188">
        <f t="shared" si="9"/>
        <v>0</v>
      </c>
      <c r="V50" s="550">
        <v>7</v>
      </c>
      <c r="W50" s="480"/>
      <c r="X50" s="505"/>
      <c r="Y50" s="477"/>
      <c r="Z50" s="34">
        <f t="shared" si="10"/>
        <v>0</v>
      </c>
    </row>
    <row r="51" spans="1:26" ht="16.5" x14ac:dyDescent="0.2">
      <c r="A51" s="555" t="s">
        <v>438</v>
      </c>
      <c r="B51" s="8"/>
      <c r="C51" s="8"/>
      <c r="D51" s="180" t="e">
        <f>IF(D50&lt;=1,D50,1)</f>
        <v>#DIV/0!</v>
      </c>
      <c r="F51" s="548">
        <v>8</v>
      </c>
      <c r="G51" s="552"/>
      <c r="H51" s="553"/>
      <c r="I51" s="553"/>
      <c r="J51" s="553"/>
      <c r="K51" s="553"/>
      <c r="L51" s="553"/>
      <c r="M51" s="553"/>
      <c r="N51" s="504"/>
      <c r="O51" s="505"/>
      <c r="P51" s="505"/>
      <c r="Q51" s="505"/>
      <c r="R51" s="505"/>
      <c r="S51" s="188">
        <f t="shared" si="9"/>
        <v>0</v>
      </c>
      <c r="V51" s="550">
        <v>8</v>
      </c>
      <c r="W51" s="480"/>
      <c r="X51" s="505"/>
      <c r="Y51" s="477"/>
      <c r="Z51" s="34">
        <f t="shared" si="10"/>
        <v>0</v>
      </c>
    </row>
    <row r="52" spans="1:26" x14ac:dyDescent="0.2">
      <c r="D52" s="178"/>
      <c r="F52" s="551">
        <v>9</v>
      </c>
      <c r="G52" s="490"/>
      <c r="H52" s="549"/>
      <c r="I52" s="549"/>
      <c r="J52" s="549"/>
      <c r="K52" s="549"/>
      <c r="L52" s="549"/>
      <c r="M52" s="549"/>
      <c r="N52" s="504"/>
      <c r="O52" s="505"/>
      <c r="P52" s="505"/>
      <c r="Q52" s="505"/>
      <c r="R52" s="505"/>
      <c r="S52" s="188">
        <f t="shared" si="9"/>
        <v>0</v>
      </c>
      <c r="V52" s="554">
        <v>9</v>
      </c>
      <c r="W52" s="480"/>
      <c r="X52" s="505"/>
      <c r="Y52" s="477"/>
      <c r="Z52" s="34">
        <f t="shared" si="10"/>
        <v>0</v>
      </c>
    </row>
    <row r="53" spans="1:26" ht="26.25" thickBot="1" x14ac:dyDescent="0.25">
      <c r="A53" s="281" t="s">
        <v>540</v>
      </c>
      <c r="B53" s="179" t="e">
        <f>AVERAGE(D49,D33,D17)</f>
        <v>#DIV/0!</v>
      </c>
      <c r="D53" s="178"/>
      <c r="F53" s="558">
        <v>10</v>
      </c>
      <c r="G53" s="559"/>
      <c r="H53" s="560"/>
      <c r="I53" s="560"/>
      <c r="J53" s="560"/>
      <c r="K53" s="560"/>
      <c r="L53" s="560"/>
      <c r="M53" s="560"/>
      <c r="N53" s="561"/>
      <c r="O53" s="562"/>
      <c r="P53" s="562"/>
      <c r="Q53" s="562"/>
      <c r="R53" s="562"/>
      <c r="S53" s="188">
        <f t="shared" si="9"/>
        <v>0</v>
      </c>
      <c r="V53" s="563">
        <v>10</v>
      </c>
      <c r="W53" s="510"/>
      <c r="X53" s="562"/>
      <c r="Y53" s="511"/>
      <c r="Z53" s="192">
        <f t="shared" si="10"/>
        <v>0</v>
      </c>
    </row>
    <row r="54" spans="1:26" ht="26.25" thickBot="1" x14ac:dyDescent="0.25">
      <c r="A54" s="566" t="s">
        <v>508</v>
      </c>
      <c r="B54" s="248">
        <v>0.76</v>
      </c>
      <c r="D54" s="178"/>
      <c r="F54" s="564" t="s">
        <v>296</v>
      </c>
      <c r="G54" s="185">
        <f t="shared" ref="G54:S54" si="11">SUM(G44:G53)</f>
        <v>0</v>
      </c>
      <c r="H54" s="186">
        <f t="shared" si="11"/>
        <v>0</v>
      </c>
      <c r="I54" s="186">
        <f t="shared" si="11"/>
        <v>0</v>
      </c>
      <c r="J54" s="186">
        <f t="shared" si="11"/>
        <v>0</v>
      </c>
      <c r="K54" s="186">
        <f t="shared" si="11"/>
        <v>0</v>
      </c>
      <c r="L54" s="186">
        <f t="shared" si="11"/>
        <v>0</v>
      </c>
      <c r="M54" s="186">
        <f t="shared" si="11"/>
        <v>0</v>
      </c>
      <c r="N54" s="186">
        <f t="shared" si="11"/>
        <v>0</v>
      </c>
      <c r="O54" s="186">
        <f t="shared" si="11"/>
        <v>0</v>
      </c>
      <c r="P54" s="186">
        <f>SUM(P44:P53)</f>
        <v>0</v>
      </c>
      <c r="Q54" s="186">
        <f>SUM(Q44:Q53)</f>
        <v>0</v>
      </c>
      <c r="R54" s="186">
        <f>SUM(R44:R53)</f>
        <v>0</v>
      </c>
      <c r="S54" s="187">
        <f t="shared" si="11"/>
        <v>0</v>
      </c>
      <c r="V54" s="565" t="s">
        <v>296</v>
      </c>
      <c r="W54" s="194">
        <f>SUM(W44:W53)</f>
        <v>0</v>
      </c>
      <c r="X54" s="194">
        <f>SUM(X44:X53)</f>
        <v>0</v>
      </c>
      <c r="Y54" s="194">
        <f>SUM(Y44:Y53)</f>
        <v>0</v>
      </c>
      <c r="Z54" s="193">
        <f t="shared" si="10"/>
        <v>0</v>
      </c>
    </row>
    <row r="55" spans="1:26" ht="13.5" thickBot="1" x14ac:dyDescent="0.25">
      <c r="D55" s="178"/>
    </row>
    <row r="56" spans="1:26" x14ac:dyDescent="0.2">
      <c r="A56" s="772" t="s">
        <v>542</v>
      </c>
      <c r="B56" s="773"/>
      <c r="C56" s="773"/>
      <c r="D56" s="773"/>
    </row>
    <row r="57" spans="1:26" ht="47.25" customHeight="1" x14ac:dyDescent="0.2">
      <c r="A57" s="754"/>
      <c r="B57" s="754"/>
      <c r="C57" s="754"/>
      <c r="D57" s="754"/>
      <c r="V57" s="56"/>
    </row>
    <row r="58" spans="1:26" ht="19.5" customHeight="1" x14ac:dyDescent="0.2">
      <c r="B58" s="10"/>
      <c r="C58" s="10"/>
      <c r="D58" s="10"/>
      <c r="F58" s="751" t="s">
        <v>316</v>
      </c>
      <c r="G58" s="751"/>
      <c r="H58" s="751"/>
      <c r="V58" s="751" t="s">
        <v>316</v>
      </c>
      <c r="W58" s="719"/>
      <c r="X58" s="719"/>
    </row>
    <row r="59" spans="1:26" ht="20.25" x14ac:dyDescent="0.2">
      <c r="B59" s="10"/>
      <c r="C59" s="10"/>
      <c r="D59" s="10"/>
      <c r="F59" s="429" t="s">
        <v>274</v>
      </c>
      <c r="G59" s="56"/>
      <c r="H59" s="56"/>
      <c r="V59" s="429" t="s">
        <v>317</v>
      </c>
    </row>
    <row r="60" spans="1:26" ht="18.75" thickBot="1" x14ac:dyDescent="0.25">
      <c r="A60" s="56" t="s">
        <v>316</v>
      </c>
      <c r="F60" s="4" t="s">
        <v>416</v>
      </c>
      <c r="H60" s="183" t="str">
        <f>'Function Scoring'!$F$10</f>
        <v xml:space="preserve">Stream A - Current </v>
      </c>
      <c r="K60" s="8"/>
      <c r="L60" s="8"/>
      <c r="M60" s="8"/>
      <c r="N60" s="8"/>
      <c r="V60" s="4" t="s">
        <v>416</v>
      </c>
      <c r="X60" s="183" t="str">
        <f>'Function Scoring'!$F$10</f>
        <v xml:space="preserve">Stream A - Current </v>
      </c>
      <c r="Y60" s="8"/>
    </row>
    <row r="61" spans="1:26" s="8" customFormat="1" ht="51" x14ac:dyDescent="0.2">
      <c r="A61" s="4" t="s">
        <v>416</v>
      </c>
      <c r="B61" s="183" t="str">
        <f>'Function Scoring'!$F$10</f>
        <v xml:space="preserve">Stream A - Current </v>
      </c>
      <c r="C61" s="177"/>
      <c r="D61" s="181"/>
      <c r="F61" s="567" t="s">
        <v>274</v>
      </c>
      <c r="G61" s="568" t="s">
        <v>275</v>
      </c>
      <c r="H61" s="569" t="s">
        <v>276</v>
      </c>
      <c r="I61" s="569" t="s">
        <v>277</v>
      </c>
      <c r="J61" s="569" t="s">
        <v>278</v>
      </c>
      <c r="K61" s="570" t="s">
        <v>279</v>
      </c>
      <c r="L61" s="570" t="s">
        <v>280</v>
      </c>
      <c r="M61" s="570" t="s">
        <v>281</v>
      </c>
      <c r="N61" s="570" t="s">
        <v>282</v>
      </c>
      <c r="O61" s="767" t="s">
        <v>283</v>
      </c>
      <c r="P61" s="765" t="s">
        <v>435</v>
      </c>
      <c r="Q61" s="765"/>
      <c r="R61" s="765"/>
      <c r="S61" s="521"/>
      <c r="T61" s="7"/>
      <c r="U61" s="7"/>
      <c r="V61" s="571" t="s">
        <v>318</v>
      </c>
      <c r="W61" s="523" t="s">
        <v>298</v>
      </c>
      <c r="X61" s="524" t="s">
        <v>319</v>
      </c>
      <c r="Y61" s="525" t="s">
        <v>434</v>
      </c>
      <c r="Z61" s="526" t="s">
        <v>392</v>
      </c>
    </row>
    <row r="62" spans="1:26" s="8" customFormat="1" ht="48" customHeight="1" thickBot="1" x14ac:dyDescent="0.25">
      <c r="A62" s="465" t="s">
        <v>317</v>
      </c>
      <c r="B62" s="179" t="s">
        <v>303</v>
      </c>
      <c r="C62" s="179" t="s">
        <v>304</v>
      </c>
      <c r="D62" s="182" t="s">
        <v>302</v>
      </c>
      <c r="F62" s="572" t="s">
        <v>287</v>
      </c>
      <c r="G62" s="573" t="s">
        <v>288</v>
      </c>
      <c r="H62" s="574" t="s">
        <v>289</v>
      </c>
      <c r="I62" s="575" t="s">
        <v>290</v>
      </c>
      <c r="J62" s="576" t="s">
        <v>291</v>
      </c>
      <c r="K62" s="143" t="s">
        <v>292</v>
      </c>
      <c r="L62" s="143" t="s">
        <v>293</v>
      </c>
      <c r="M62" s="143" t="s">
        <v>294</v>
      </c>
      <c r="N62" s="577" t="s">
        <v>295</v>
      </c>
      <c r="O62" s="768"/>
      <c r="P62" s="534" t="s">
        <v>544</v>
      </c>
      <c r="Q62" s="535" t="s">
        <v>546</v>
      </c>
      <c r="R62" s="536" t="s">
        <v>545</v>
      </c>
      <c r="S62" s="412" t="s">
        <v>392</v>
      </c>
      <c r="T62" s="7"/>
      <c r="V62" s="537"/>
      <c r="W62" s="538"/>
      <c r="X62" s="539"/>
      <c r="Y62" s="540"/>
      <c r="Z62" s="192"/>
    </row>
    <row r="63" spans="1:26" s="8" customFormat="1" x14ac:dyDescent="0.2">
      <c r="A63" s="1" t="s">
        <v>298</v>
      </c>
      <c r="B63" s="177">
        <v>1</v>
      </c>
      <c r="C63" s="177">
        <f>W73/$S73</f>
        <v>0.28000000000000003</v>
      </c>
      <c r="D63" s="181">
        <f t="shared" ref="D63:D68" si="12">C63*B63</f>
        <v>0.28000000000000003</v>
      </c>
      <c r="F63" s="578">
        <v>1</v>
      </c>
      <c r="G63" s="579">
        <v>7</v>
      </c>
      <c r="H63" s="580">
        <v>3</v>
      </c>
      <c r="I63" s="580"/>
      <c r="J63" s="580"/>
      <c r="K63" s="580"/>
      <c r="L63" s="580"/>
      <c r="M63" s="580"/>
      <c r="N63" s="581"/>
      <c r="O63" s="582"/>
      <c r="P63" s="582"/>
      <c r="Q63" s="582"/>
      <c r="R63" s="582"/>
      <c r="S63" s="188">
        <f t="shared" ref="S63:S72" si="13">SUM(G63:R63)</f>
        <v>10</v>
      </c>
      <c r="V63" s="583">
        <v>1</v>
      </c>
      <c r="W63" s="584"/>
      <c r="X63" s="585"/>
      <c r="Y63" s="586">
        <v>10</v>
      </c>
      <c r="Z63" s="32">
        <f t="shared" ref="Z63:Z73" si="14">SUM(W63:Y63)</f>
        <v>10</v>
      </c>
    </row>
    <row r="64" spans="1:26" s="8" customFormat="1" ht="36" customHeight="1" x14ac:dyDescent="0.2">
      <c r="A64" s="1" t="s">
        <v>319</v>
      </c>
      <c r="B64" s="177">
        <v>1</v>
      </c>
      <c r="C64" s="177">
        <f>(X73/S73)</f>
        <v>0</v>
      </c>
      <c r="D64" s="181">
        <f t="shared" si="12"/>
        <v>0</v>
      </c>
      <c r="F64" s="587">
        <v>2</v>
      </c>
      <c r="G64" s="588">
        <v>10</v>
      </c>
      <c r="H64" s="492"/>
      <c r="I64" s="492"/>
      <c r="J64" s="492"/>
      <c r="K64" s="492"/>
      <c r="L64" s="492"/>
      <c r="M64" s="492"/>
      <c r="N64" s="507"/>
      <c r="O64" s="508"/>
      <c r="P64" s="508"/>
      <c r="Q64" s="508"/>
      <c r="R64" s="508"/>
      <c r="S64" s="188">
        <f t="shared" si="13"/>
        <v>10</v>
      </c>
      <c r="V64" s="589">
        <v>2</v>
      </c>
      <c r="W64" s="590"/>
      <c r="X64" s="591"/>
      <c r="Y64" s="592">
        <v>10</v>
      </c>
      <c r="Z64" s="34">
        <f t="shared" si="14"/>
        <v>10</v>
      </c>
    </row>
    <row r="65" spans="1:26" s="8" customFormat="1" ht="24" x14ac:dyDescent="0.2">
      <c r="A65" s="1" t="s">
        <v>299</v>
      </c>
      <c r="B65" s="177">
        <v>0.5</v>
      </c>
      <c r="C65" s="177">
        <f>SUM(P73:R73,Y73)/$S73</f>
        <v>0.57999999999999996</v>
      </c>
      <c r="D65" s="181">
        <f t="shared" si="12"/>
        <v>0.28999999999999998</v>
      </c>
      <c r="F65" s="593">
        <v>3</v>
      </c>
      <c r="G65" s="594">
        <v>10</v>
      </c>
      <c r="H65" s="595"/>
      <c r="I65" s="595"/>
      <c r="J65" s="595"/>
      <c r="K65" s="595"/>
      <c r="L65" s="595"/>
      <c r="M65" s="595"/>
      <c r="N65" s="507"/>
      <c r="O65" s="508"/>
      <c r="P65" s="508"/>
      <c r="Q65" s="508"/>
      <c r="R65" s="508"/>
      <c r="S65" s="188">
        <f t="shared" si="13"/>
        <v>10</v>
      </c>
      <c r="V65" s="596">
        <v>3</v>
      </c>
      <c r="W65" s="590"/>
      <c r="X65" s="591"/>
      <c r="Y65" s="592">
        <v>3</v>
      </c>
      <c r="Z65" s="34">
        <f t="shared" si="14"/>
        <v>3</v>
      </c>
    </row>
    <row r="66" spans="1:26" s="8" customFormat="1" x14ac:dyDescent="0.2">
      <c r="A66" s="1" t="s">
        <v>409</v>
      </c>
      <c r="B66" s="177">
        <v>0.4</v>
      </c>
      <c r="C66" s="177">
        <f>N73/S73</f>
        <v>0.08</v>
      </c>
      <c r="D66" s="181">
        <f t="shared" si="12"/>
        <v>3.2000000000000001E-2</v>
      </c>
      <c r="F66" s="587">
        <v>4</v>
      </c>
      <c r="G66" s="588">
        <v>4</v>
      </c>
      <c r="H66" s="492"/>
      <c r="I66" s="492">
        <v>1</v>
      </c>
      <c r="J66" s="492"/>
      <c r="K66" s="492">
        <v>1</v>
      </c>
      <c r="L66" s="492"/>
      <c r="M66" s="492"/>
      <c r="N66" s="507"/>
      <c r="O66" s="508"/>
      <c r="P66" s="508">
        <v>3</v>
      </c>
      <c r="Q66" s="508"/>
      <c r="R66" s="508">
        <v>1</v>
      </c>
      <c r="S66" s="188">
        <f t="shared" si="13"/>
        <v>10</v>
      </c>
      <c r="V66" s="589">
        <v>4</v>
      </c>
      <c r="W66" s="590">
        <v>9</v>
      </c>
      <c r="X66" s="591"/>
      <c r="Y66" s="592"/>
      <c r="Z66" s="34">
        <f t="shared" si="14"/>
        <v>9</v>
      </c>
    </row>
    <row r="67" spans="1:26" s="8" customFormat="1" x14ac:dyDescent="0.2">
      <c r="A67" s="281" t="s">
        <v>300</v>
      </c>
      <c r="B67" s="177">
        <v>0.3</v>
      </c>
      <c r="C67" s="177">
        <f>(SUM(H73:M73))/S73</f>
        <v>0.06</v>
      </c>
      <c r="D67" s="181">
        <f t="shared" si="12"/>
        <v>1.7999999999999999E-2</v>
      </c>
      <c r="F67" s="587">
        <v>5</v>
      </c>
      <c r="G67" s="594">
        <v>4</v>
      </c>
      <c r="H67" s="595"/>
      <c r="I67" s="595">
        <v>1</v>
      </c>
      <c r="J67" s="595"/>
      <c r="K67" s="595"/>
      <c r="L67" s="595"/>
      <c r="M67" s="595"/>
      <c r="N67" s="507"/>
      <c r="O67" s="508"/>
      <c r="P67" s="508">
        <v>4</v>
      </c>
      <c r="Q67" s="508"/>
      <c r="R67" s="508">
        <v>1</v>
      </c>
      <c r="S67" s="188">
        <f t="shared" si="13"/>
        <v>10</v>
      </c>
      <c r="V67" s="589">
        <v>5</v>
      </c>
      <c r="W67" s="590">
        <v>9</v>
      </c>
      <c r="X67" s="591"/>
      <c r="Y67" s="592"/>
      <c r="Z67" s="34">
        <f t="shared" si="14"/>
        <v>9</v>
      </c>
    </row>
    <row r="68" spans="1:26" s="8" customFormat="1" x14ac:dyDescent="0.2">
      <c r="A68" s="281" t="s">
        <v>301</v>
      </c>
      <c r="B68" s="177">
        <v>0.1</v>
      </c>
      <c r="C68" s="177">
        <f>(SUM(G73,O73))/S73</f>
        <v>0.73</v>
      </c>
      <c r="D68" s="181">
        <f t="shared" si="12"/>
        <v>7.2999999999999995E-2</v>
      </c>
      <c r="F68" s="593">
        <v>6</v>
      </c>
      <c r="G68" s="588">
        <v>8</v>
      </c>
      <c r="H68" s="492"/>
      <c r="I68" s="492"/>
      <c r="J68" s="492"/>
      <c r="K68" s="492"/>
      <c r="L68" s="492"/>
      <c r="M68" s="492"/>
      <c r="N68" s="507"/>
      <c r="O68" s="508"/>
      <c r="P68" s="508">
        <v>2</v>
      </c>
      <c r="Q68" s="508"/>
      <c r="R68" s="508"/>
      <c r="S68" s="188">
        <f t="shared" si="13"/>
        <v>10</v>
      </c>
      <c r="V68" s="596">
        <v>6</v>
      </c>
      <c r="W68" s="590">
        <v>1</v>
      </c>
      <c r="X68" s="591"/>
      <c r="Y68" s="592"/>
      <c r="Z68" s="34">
        <f t="shared" si="14"/>
        <v>1</v>
      </c>
    </row>
    <row r="69" spans="1:26" s="8" customFormat="1" x14ac:dyDescent="0.2">
      <c r="A69" s="281" t="s">
        <v>402</v>
      </c>
      <c r="B69" s="179"/>
      <c r="C69" s="182"/>
      <c r="D69" s="182">
        <f>SUM(D63:D68)</f>
        <v>0.69300000000000006</v>
      </c>
      <c r="F69" s="587">
        <v>7</v>
      </c>
      <c r="G69" s="597">
        <v>4</v>
      </c>
      <c r="H69" s="598"/>
      <c r="I69" s="598"/>
      <c r="J69" s="492"/>
      <c r="K69" s="492"/>
      <c r="L69" s="492"/>
      <c r="M69" s="492"/>
      <c r="N69" s="507">
        <v>5</v>
      </c>
      <c r="O69" s="508"/>
      <c r="P69" s="508">
        <v>1</v>
      </c>
      <c r="Q69" s="508"/>
      <c r="R69" s="508"/>
      <c r="S69" s="188">
        <f t="shared" si="13"/>
        <v>10</v>
      </c>
      <c r="V69" s="589">
        <v>7</v>
      </c>
      <c r="W69" s="590">
        <v>2</v>
      </c>
      <c r="X69" s="591"/>
      <c r="Y69" s="592">
        <v>3</v>
      </c>
      <c r="Z69" s="34">
        <f t="shared" si="14"/>
        <v>5</v>
      </c>
    </row>
    <row r="70" spans="1:26" s="8" customFormat="1" ht="16.5" x14ac:dyDescent="0.2">
      <c r="A70" s="555" t="s">
        <v>414</v>
      </c>
      <c r="B70" s="177"/>
      <c r="C70" s="177"/>
      <c r="D70" s="182">
        <f>D69/$B$54</f>
        <v>0.91184210526315801</v>
      </c>
      <c r="F70" s="587">
        <v>8</v>
      </c>
      <c r="G70" s="594">
        <v>7</v>
      </c>
      <c r="H70" s="595"/>
      <c r="I70" s="595"/>
      <c r="J70" s="595"/>
      <c r="K70" s="595"/>
      <c r="L70" s="595"/>
      <c r="M70" s="595"/>
      <c r="N70" s="507">
        <v>3</v>
      </c>
      <c r="O70" s="508"/>
      <c r="P70" s="508"/>
      <c r="Q70" s="508"/>
      <c r="R70" s="508"/>
      <c r="S70" s="188">
        <f t="shared" si="13"/>
        <v>10</v>
      </c>
      <c r="V70" s="589">
        <v>8</v>
      </c>
      <c r="W70" s="590">
        <v>4</v>
      </c>
      <c r="X70" s="591"/>
      <c r="Y70" s="592">
        <v>3</v>
      </c>
      <c r="Z70" s="34">
        <f t="shared" si="14"/>
        <v>7</v>
      </c>
    </row>
    <row r="71" spans="1:26" s="8" customFormat="1" ht="16.5" x14ac:dyDescent="0.2">
      <c r="A71" s="555" t="s">
        <v>438</v>
      </c>
      <c r="D71" s="41">
        <f>IF(D70&lt;=1,D70,1)</f>
        <v>0.91184210526315801</v>
      </c>
      <c r="F71" s="593">
        <v>9</v>
      </c>
      <c r="G71" s="588">
        <v>9</v>
      </c>
      <c r="H71" s="492"/>
      <c r="I71" s="492"/>
      <c r="J71" s="492"/>
      <c r="K71" s="492"/>
      <c r="L71" s="492"/>
      <c r="M71" s="492"/>
      <c r="N71" s="507"/>
      <c r="O71" s="508"/>
      <c r="P71" s="508"/>
      <c r="Q71" s="508">
        <v>1</v>
      </c>
      <c r="R71" s="508"/>
      <c r="S71" s="188">
        <f t="shared" si="13"/>
        <v>10</v>
      </c>
      <c r="V71" s="596">
        <v>9</v>
      </c>
      <c r="W71" s="590">
        <v>3</v>
      </c>
      <c r="X71" s="591"/>
      <c r="Y71" s="592">
        <v>6</v>
      </c>
      <c r="Z71" s="34">
        <f t="shared" si="14"/>
        <v>9</v>
      </c>
    </row>
    <row r="72" spans="1:26" s="8" customFormat="1" ht="13.5" thickBot="1" x14ac:dyDescent="0.25">
      <c r="A72" s="599"/>
      <c r="B72" s="177"/>
      <c r="C72" s="177"/>
      <c r="D72" s="181"/>
      <c r="F72" s="600">
        <v>10</v>
      </c>
      <c r="G72" s="601">
        <v>10</v>
      </c>
      <c r="H72" s="602"/>
      <c r="I72" s="602"/>
      <c r="J72" s="602"/>
      <c r="K72" s="602"/>
      <c r="L72" s="602"/>
      <c r="M72" s="602"/>
      <c r="N72" s="603"/>
      <c r="O72" s="604"/>
      <c r="P72" s="604"/>
      <c r="Q72" s="604"/>
      <c r="R72" s="604"/>
      <c r="S72" s="188">
        <f t="shared" si="13"/>
        <v>10</v>
      </c>
      <c r="V72" s="605">
        <v>10</v>
      </c>
      <c r="W72" s="606"/>
      <c r="X72" s="607"/>
      <c r="Y72" s="608">
        <v>10</v>
      </c>
      <c r="Z72" s="192">
        <f t="shared" si="14"/>
        <v>10</v>
      </c>
    </row>
    <row r="73" spans="1:26" s="8" customFormat="1" ht="13.5" thickBot="1" x14ac:dyDescent="0.25">
      <c r="A73" s="599"/>
      <c r="B73" s="177"/>
      <c r="C73" s="177"/>
      <c r="D73" s="181"/>
      <c r="F73" s="609" t="s">
        <v>296</v>
      </c>
      <c r="G73" s="190">
        <f t="shared" ref="G73:S73" si="15">SUM(G63:G72)</f>
        <v>73</v>
      </c>
      <c r="H73" s="191">
        <f t="shared" si="15"/>
        <v>3</v>
      </c>
      <c r="I73" s="191">
        <f t="shared" si="15"/>
        <v>2</v>
      </c>
      <c r="J73" s="191">
        <f t="shared" si="15"/>
        <v>0</v>
      </c>
      <c r="K73" s="191">
        <f t="shared" si="15"/>
        <v>1</v>
      </c>
      <c r="L73" s="191">
        <f t="shared" si="15"/>
        <v>0</v>
      </c>
      <c r="M73" s="191">
        <f t="shared" si="15"/>
        <v>0</v>
      </c>
      <c r="N73" s="191">
        <f t="shared" si="15"/>
        <v>8</v>
      </c>
      <c r="O73" s="191">
        <f t="shared" si="15"/>
        <v>0</v>
      </c>
      <c r="P73" s="191">
        <f>SUM(P63:P72)</f>
        <v>10</v>
      </c>
      <c r="Q73" s="191">
        <f>SUM(Q63:Q72)</f>
        <v>1</v>
      </c>
      <c r="R73" s="191">
        <f>SUM(R63:R72)</f>
        <v>2</v>
      </c>
      <c r="S73" s="189">
        <f t="shared" si="15"/>
        <v>100</v>
      </c>
      <c r="V73" s="565" t="s">
        <v>296</v>
      </c>
      <c r="W73" s="195">
        <f>SUM(W63:W72)</f>
        <v>28</v>
      </c>
      <c r="X73" s="195">
        <f>SUM(X63:X72)</f>
        <v>0</v>
      </c>
      <c r="Y73" s="195">
        <f>SUM(Y63:Y72)</f>
        <v>45</v>
      </c>
      <c r="Z73" s="193">
        <f t="shared" si="14"/>
        <v>73</v>
      </c>
    </row>
    <row r="74" spans="1:26" x14ac:dyDescent="0.2">
      <c r="A74" s="599"/>
      <c r="T74" s="8"/>
      <c r="U74" s="8"/>
    </row>
    <row r="75" spans="1:26" ht="20.25" x14ac:dyDescent="0.2">
      <c r="A75" s="599"/>
      <c r="F75" s="429" t="s">
        <v>274</v>
      </c>
      <c r="T75" s="8"/>
      <c r="U75" s="8"/>
      <c r="V75" s="429" t="s">
        <v>317</v>
      </c>
    </row>
    <row r="76" spans="1:26" ht="13.5" thickBot="1" x14ac:dyDescent="0.25">
      <c r="A76" s="599"/>
      <c r="F76" s="4" t="s">
        <v>416</v>
      </c>
      <c r="H76" s="183" t="str">
        <f>'Function Scoring'!$G$10</f>
        <v>Stream A - Potential</v>
      </c>
      <c r="K76" s="8"/>
      <c r="L76" s="8"/>
      <c r="M76" s="8"/>
      <c r="N76" s="8"/>
      <c r="T76" s="8"/>
      <c r="V76" s="4" t="s">
        <v>416</v>
      </c>
      <c r="X76" s="183" t="str">
        <f>'Function Scoring'!$G$10</f>
        <v>Stream A - Potential</v>
      </c>
      <c r="Y76" s="8"/>
    </row>
    <row r="77" spans="1:26" s="8" customFormat="1" ht="51" x14ac:dyDescent="0.2">
      <c r="A77" s="4" t="s">
        <v>416</v>
      </c>
      <c r="B77" s="183" t="str">
        <f>'Function Scoring'!$G$10</f>
        <v>Stream A - Potential</v>
      </c>
      <c r="C77" s="177"/>
      <c r="D77" s="181"/>
      <c r="F77" s="567" t="s">
        <v>274</v>
      </c>
      <c r="G77" s="568" t="s">
        <v>275</v>
      </c>
      <c r="H77" s="569" t="s">
        <v>276</v>
      </c>
      <c r="I77" s="569" t="s">
        <v>277</v>
      </c>
      <c r="J77" s="569" t="s">
        <v>278</v>
      </c>
      <c r="K77" s="570" t="s">
        <v>279</v>
      </c>
      <c r="L77" s="570" t="s">
        <v>280</v>
      </c>
      <c r="M77" s="570" t="s">
        <v>281</v>
      </c>
      <c r="N77" s="570" t="s">
        <v>282</v>
      </c>
      <c r="O77" s="767" t="s">
        <v>283</v>
      </c>
      <c r="P77" s="765" t="s">
        <v>435</v>
      </c>
      <c r="Q77" s="765"/>
      <c r="R77" s="765"/>
      <c r="S77" s="521"/>
      <c r="T77" s="7"/>
      <c r="U77" s="7"/>
      <c r="V77" s="571" t="s">
        <v>318</v>
      </c>
      <c r="W77" s="523" t="s">
        <v>298</v>
      </c>
      <c r="X77" s="524" t="s">
        <v>319</v>
      </c>
      <c r="Y77" s="525" t="s">
        <v>434</v>
      </c>
      <c r="Z77" s="526" t="s">
        <v>392</v>
      </c>
    </row>
    <row r="78" spans="1:26" s="8" customFormat="1" ht="48" customHeight="1" thickBot="1" x14ac:dyDescent="0.25">
      <c r="A78" s="465" t="s">
        <v>317</v>
      </c>
      <c r="B78" s="179" t="s">
        <v>303</v>
      </c>
      <c r="C78" s="179" t="s">
        <v>304</v>
      </c>
      <c r="D78" s="182" t="s">
        <v>302</v>
      </c>
      <c r="F78" s="572" t="s">
        <v>287</v>
      </c>
      <c r="G78" s="573" t="s">
        <v>288</v>
      </c>
      <c r="H78" s="574" t="s">
        <v>289</v>
      </c>
      <c r="I78" s="575" t="s">
        <v>290</v>
      </c>
      <c r="J78" s="576" t="s">
        <v>291</v>
      </c>
      <c r="K78" s="143" t="s">
        <v>292</v>
      </c>
      <c r="L78" s="143" t="s">
        <v>293</v>
      </c>
      <c r="M78" s="143" t="s">
        <v>294</v>
      </c>
      <c r="N78" s="577" t="s">
        <v>295</v>
      </c>
      <c r="O78" s="768"/>
      <c r="P78" s="534" t="s">
        <v>544</v>
      </c>
      <c r="Q78" s="535" t="s">
        <v>546</v>
      </c>
      <c r="R78" s="536" t="s">
        <v>545</v>
      </c>
      <c r="S78" s="412" t="s">
        <v>392</v>
      </c>
      <c r="T78" s="7"/>
      <c r="V78" s="537"/>
      <c r="W78" s="538"/>
      <c r="X78" s="539"/>
      <c r="Y78" s="540"/>
      <c r="Z78" s="192"/>
    </row>
    <row r="79" spans="1:26" s="8" customFormat="1" x14ac:dyDescent="0.2">
      <c r="A79" s="1" t="s">
        <v>298</v>
      </c>
      <c r="B79" s="177">
        <v>1</v>
      </c>
      <c r="C79" s="177">
        <f>W89/$S89</f>
        <v>0.28000000000000003</v>
      </c>
      <c r="D79" s="181">
        <f t="shared" ref="D79:D84" si="16">C79*B79</f>
        <v>0.28000000000000003</v>
      </c>
      <c r="F79" s="578">
        <v>1</v>
      </c>
      <c r="G79" s="579">
        <v>7</v>
      </c>
      <c r="H79" s="580">
        <v>3</v>
      </c>
      <c r="I79" s="580"/>
      <c r="J79" s="580"/>
      <c r="K79" s="580"/>
      <c r="L79" s="580"/>
      <c r="M79" s="580"/>
      <c r="N79" s="581"/>
      <c r="O79" s="582"/>
      <c r="P79" s="582"/>
      <c r="Q79" s="582"/>
      <c r="R79" s="582"/>
      <c r="S79" s="188">
        <f t="shared" ref="S79:S88" si="17">SUM(G79:R79)</f>
        <v>10</v>
      </c>
      <c r="V79" s="583">
        <v>1</v>
      </c>
      <c r="W79" s="584"/>
      <c r="X79" s="585"/>
      <c r="Y79" s="586">
        <v>4</v>
      </c>
      <c r="Z79" s="32">
        <f t="shared" ref="Z79:Z89" si="18">SUM(W79:Y79)</f>
        <v>4</v>
      </c>
    </row>
    <row r="80" spans="1:26" s="8" customFormat="1" ht="36" customHeight="1" x14ac:dyDescent="0.2">
      <c r="A80" s="1" t="s">
        <v>319</v>
      </c>
      <c r="B80" s="177">
        <v>1</v>
      </c>
      <c r="C80" s="177">
        <f>(X89/S89)</f>
        <v>0</v>
      </c>
      <c r="D80" s="181">
        <f t="shared" si="16"/>
        <v>0</v>
      </c>
      <c r="F80" s="587">
        <v>2</v>
      </c>
      <c r="G80" s="588">
        <v>6</v>
      </c>
      <c r="H80" s="492"/>
      <c r="I80" s="492">
        <v>2</v>
      </c>
      <c r="J80" s="492"/>
      <c r="K80" s="492"/>
      <c r="L80" s="492"/>
      <c r="M80" s="492"/>
      <c r="N80" s="507"/>
      <c r="O80" s="508"/>
      <c r="P80" s="508"/>
      <c r="Q80" s="508">
        <v>2</v>
      </c>
      <c r="R80" s="508"/>
      <c r="S80" s="188">
        <f t="shared" si="17"/>
        <v>10</v>
      </c>
      <c r="V80" s="589">
        <v>2</v>
      </c>
      <c r="W80" s="590"/>
      <c r="X80" s="591"/>
      <c r="Y80" s="592">
        <v>4</v>
      </c>
      <c r="Z80" s="34">
        <f t="shared" si="18"/>
        <v>4</v>
      </c>
    </row>
    <row r="81" spans="1:26" s="8" customFormat="1" ht="24" x14ac:dyDescent="0.2">
      <c r="A81" s="1" t="s">
        <v>299</v>
      </c>
      <c r="B81" s="177">
        <v>0.5</v>
      </c>
      <c r="C81" s="177">
        <f>SUM(P89:R89,Y89)/$S89</f>
        <v>0.44</v>
      </c>
      <c r="D81" s="181">
        <f t="shared" si="16"/>
        <v>0.22</v>
      </c>
      <c r="F81" s="593">
        <v>3</v>
      </c>
      <c r="G81" s="594">
        <v>6</v>
      </c>
      <c r="H81" s="595"/>
      <c r="I81" s="595">
        <v>2</v>
      </c>
      <c r="J81" s="595">
        <v>2</v>
      </c>
      <c r="K81" s="595"/>
      <c r="L81" s="595"/>
      <c r="M81" s="595"/>
      <c r="N81" s="507"/>
      <c r="O81" s="508"/>
      <c r="P81" s="508"/>
      <c r="Q81" s="508"/>
      <c r="R81" s="508"/>
      <c r="S81" s="188">
        <f t="shared" si="17"/>
        <v>10</v>
      </c>
      <c r="V81" s="596">
        <v>3</v>
      </c>
      <c r="W81" s="590"/>
      <c r="X81" s="591"/>
      <c r="Y81" s="592">
        <v>2</v>
      </c>
      <c r="Z81" s="34">
        <f t="shared" si="18"/>
        <v>2</v>
      </c>
    </row>
    <row r="82" spans="1:26" s="8" customFormat="1" x14ac:dyDescent="0.2">
      <c r="A82" s="1" t="s">
        <v>409</v>
      </c>
      <c r="B82" s="177">
        <v>0.4</v>
      </c>
      <c r="C82" s="177">
        <f>N89/S89</f>
        <v>0.08</v>
      </c>
      <c r="D82" s="181">
        <f t="shared" si="16"/>
        <v>3.2000000000000001E-2</v>
      </c>
      <c r="F82" s="587">
        <v>4</v>
      </c>
      <c r="G82" s="588">
        <v>4</v>
      </c>
      <c r="H82" s="492"/>
      <c r="I82" s="492">
        <v>1</v>
      </c>
      <c r="J82" s="492"/>
      <c r="K82" s="492">
        <v>1</v>
      </c>
      <c r="L82" s="492"/>
      <c r="M82" s="492"/>
      <c r="N82" s="507"/>
      <c r="O82" s="508"/>
      <c r="P82" s="508">
        <v>3</v>
      </c>
      <c r="Q82" s="508"/>
      <c r="R82" s="508">
        <v>1</v>
      </c>
      <c r="S82" s="188">
        <f t="shared" si="17"/>
        <v>10</v>
      </c>
      <c r="V82" s="589">
        <v>4</v>
      </c>
      <c r="W82" s="590">
        <v>9</v>
      </c>
      <c r="X82" s="591"/>
      <c r="Y82" s="592"/>
      <c r="Z82" s="34">
        <f t="shared" si="18"/>
        <v>9</v>
      </c>
    </row>
    <row r="83" spans="1:26" s="8" customFormat="1" x14ac:dyDescent="0.2">
      <c r="A83" s="281" t="s">
        <v>300</v>
      </c>
      <c r="B83" s="177">
        <v>0.3</v>
      </c>
      <c r="C83" s="177">
        <f>(SUM(H89:M89))/S89</f>
        <v>0.18</v>
      </c>
      <c r="D83" s="181">
        <f t="shared" si="16"/>
        <v>5.3999999999999999E-2</v>
      </c>
      <c r="F83" s="587">
        <v>5</v>
      </c>
      <c r="G83" s="594">
        <v>4</v>
      </c>
      <c r="H83" s="595"/>
      <c r="I83" s="595">
        <v>1</v>
      </c>
      <c r="J83" s="595"/>
      <c r="K83" s="595"/>
      <c r="L83" s="595"/>
      <c r="M83" s="595"/>
      <c r="N83" s="507"/>
      <c r="O83" s="508"/>
      <c r="P83" s="508">
        <v>4</v>
      </c>
      <c r="Q83" s="508"/>
      <c r="R83" s="508">
        <v>1</v>
      </c>
      <c r="S83" s="188">
        <f t="shared" si="17"/>
        <v>10</v>
      </c>
      <c r="V83" s="589">
        <v>5</v>
      </c>
      <c r="W83" s="590">
        <v>9</v>
      </c>
      <c r="X83" s="591"/>
      <c r="Y83" s="592"/>
      <c r="Z83" s="34">
        <f t="shared" si="18"/>
        <v>9</v>
      </c>
    </row>
    <row r="84" spans="1:26" s="8" customFormat="1" x14ac:dyDescent="0.2">
      <c r="A84" s="281" t="s">
        <v>301</v>
      </c>
      <c r="B84" s="177">
        <v>0.1</v>
      </c>
      <c r="C84" s="177">
        <f>(SUM(G89,O89))/S89</f>
        <v>0.51</v>
      </c>
      <c r="D84" s="181">
        <f t="shared" si="16"/>
        <v>5.1000000000000004E-2</v>
      </c>
      <c r="F84" s="593">
        <v>6</v>
      </c>
      <c r="G84" s="588">
        <v>5</v>
      </c>
      <c r="H84" s="492"/>
      <c r="I84" s="492"/>
      <c r="J84" s="492"/>
      <c r="K84" s="492"/>
      <c r="L84" s="492"/>
      <c r="M84" s="492"/>
      <c r="N84" s="507"/>
      <c r="O84" s="508"/>
      <c r="P84" s="508">
        <v>2</v>
      </c>
      <c r="Q84" s="508">
        <v>2</v>
      </c>
      <c r="R84" s="508">
        <v>1</v>
      </c>
      <c r="S84" s="188">
        <f t="shared" si="17"/>
        <v>10</v>
      </c>
      <c r="V84" s="596">
        <v>6</v>
      </c>
      <c r="W84" s="590">
        <v>1</v>
      </c>
      <c r="X84" s="591"/>
      <c r="Y84" s="592"/>
      <c r="Z84" s="34">
        <f t="shared" si="18"/>
        <v>1</v>
      </c>
    </row>
    <row r="85" spans="1:26" s="8" customFormat="1" x14ac:dyDescent="0.2">
      <c r="A85" s="281" t="s">
        <v>402</v>
      </c>
      <c r="B85" s="179"/>
      <c r="C85" s="182"/>
      <c r="D85" s="182">
        <f>SUM(D79:D84)</f>
        <v>0.63700000000000012</v>
      </c>
      <c r="F85" s="587">
        <v>7</v>
      </c>
      <c r="G85" s="597">
        <v>4</v>
      </c>
      <c r="H85" s="598"/>
      <c r="I85" s="598"/>
      <c r="J85" s="492"/>
      <c r="K85" s="492"/>
      <c r="L85" s="492"/>
      <c r="M85" s="492"/>
      <c r="N85" s="507">
        <v>5</v>
      </c>
      <c r="O85" s="508"/>
      <c r="P85" s="508">
        <v>1</v>
      </c>
      <c r="Q85" s="508"/>
      <c r="R85" s="508"/>
      <c r="S85" s="188">
        <f t="shared" si="17"/>
        <v>10</v>
      </c>
      <c r="V85" s="589">
        <v>7</v>
      </c>
      <c r="W85" s="590">
        <v>2</v>
      </c>
      <c r="X85" s="591"/>
      <c r="Y85" s="592">
        <v>2</v>
      </c>
      <c r="Z85" s="34">
        <f t="shared" si="18"/>
        <v>4</v>
      </c>
    </row>
    <row r="86" spans="1:26" s="8" customFormat="1" ht="16.5" x14ac:dyDescent="0.2">
      <c r="A86" s="555" t="s">
        <v>414</v>
      </c>
      <c r="B86" s="177"/>
      <c r="C86" s="177"/>
      <c r="D86" s="182">
        <f>D85/$B$54</f>
        <v>0.83815789473684221</v>
      </c>
      <c r="F86" s="587">
        <v>8</v>
      </c>
      <c r="G86" s="594">
        <v>5</v>
      </c>
      <c r="H86" s="595"/>
      <c r="I86" s="595"/>
      <c r="J86" s="595"/>
      <c r="K86" s="595"/>
      <c r="L86" s="595"/>
      <c r="M86" s="595"/>
      <c r="N86" s="507">
        <v>3</v>
      </c>
      <c r="O86" s="508"/>
      <c r="P86" s="508"/>
      <c r="Q86" s="508">
        <v>2</v>
      </c>
      <c r="R86" s="508"/>
      <c r="S86" s="188">
        <f t="shared" si="17"/>
        <v>10</v>
      </c>
      <c r="V86" s="589">
        <v>8</v>
      </c>
      <c r="W86" s="590">
        <v>4</v>
      </c>
      <c r="X86" s="591"/>
      <c r="Y86" s="592">
        <v>2</v>
      </c>
      <c r="Z86" s="34">
        <f t="shared" si="18"/>
        <v>6</v>
      </c>
    </row>
    <row r="87" spans="1:26" s="8" customFormat="1" ht="16.5" x14ac:dyDescent="0.2">
      <c r="A87" s="555" t="s">
        <v>438</v>
      </c>
      <c r="D87" s="41">
        <f>IF(D86&lt;=1,D86,1)</f>
        <v>0.83815789473684221</v>
      </c>
      <c r="F87" s="593">
        <v>9</v>
      </c>
      <c r="G87" s="588">
        <v>5</v>
      </c>
      <c r="H87" s="492"/>
      <c r="I87" s="492">
        <v>1</v>
      </c>
      <c r="J87" s="492"/>
      <c r="K87" s="492"/>
      <c r="L87" s="492"/>
      <c r="M87" s="492"/>
      <c r="N87" s="507"/>
      <c r="O87" s="508"/>
      <c r="P87" s="508">
        <v>2</v>
      </c>
      <c r="Q87" s="508">
        <v>2</v>
      </c>
      <c r="R87" s="508"/>
      <c r="S87" s="188">
        <f t="shared" si="17"/>
        <v>10</v>
      </c>
      <c r="V87" s="596">
        <v>9</v>
      </c>
      <c r="W87" s="590">
        <v>3</v>
      </c>
      <c r="X87" s="591"/>
      <c r="Y87" s="592">
        <v>3</v>
      </c>
      <c r="Z87" s="34">
        <f t="shared" si="18"/>
        <v>6</v>
      </c>
    </row>
    <row r="88" spans="1:26" s="8" customFormat="1" ht="13.5" thickBot="1" x14ac:dyDescent="0.25">
      <c r="A88" s="599"/>
      <c r="B88" s="177"/>
      <c r="C88" s="177"/>
      <c r="D88" s="181"/>
      <c r="F88" s="600">
        <v>10</v>
      </c>
      <c r="G88" s="601">
        <v>5</v>
      </c>
      <c r="H88" s="602"/>
      <c r="I88" s="602">
        <v>2</v>
      </c>
      <c r="J88" s="602">
        <v>3</v>
      </c>
      <c r="K88" s="602"/>
      <c r="L88" s="602"/>
      <c r="M88" s="602"/>
      <c r="N88" s="603"/>
      <c r="O88" s="604"/>
      <c r="P88" s="604"/>
      <c r="Q88" s="604"/>
      <c r="R88" s="604"/>
      <c r="S88" s="188">
        <f t="shared" si="17"/>
        <v>10</v>
      </c>
      <c r="V88" s="605">
        <v>10</v>
      </c>
      <c r="W88" s="606"/>
      <c r="X88" s="607"/>
      <c r="Y88" s="608">
        <v>4</v>
      </c>
      <c r="Z88" s="192">
        <f t="shared" si="18"/>
        <v>4</v>
      </c>
    </row>
    <row r="89" spans="1:26" s="8" customFormat="1" ht="13.5" thickBot="1" x14ac:dyDescent="0.25">
      <c r="A89" s="599"/>
      <c r="B89" s="177"/>
      <c r="C89" s="177"/>
      <c r="D89" s="181"/>
      <c r="F89" s="609" t="s">
        <v>296</v>
      </c>
      <c r="G89" s="190">
        <f t="shared" ref="G89:S89" si="19">SUM(G79:G88)</f>
        <v>51</v>
      </c>
      <c r="H89" s="191">
        <f t="shared" si="19"/>
        <v>3</v>
      </c>
      <c r="I89" s="191">
        <f t="shared" si="19"/>
        <v>9</v>
      </c>
      <c r="J89" s="191">
        <f t="shared" si="19"/>
        <v>5</v>
      </c>
      <c r="K89" s="191">
        <f t="shared" si="19"/>
        <v>1</v>
      </c>
      <c r="L89" s="191">
        <f t="shared" si="19"/>
        <v>0</v>
      </c>
      <c r="M89" s="191">
        <f t="shared" si="19"/>
        <v>0</v>
      </c>
      <c r="N89" s="191">
        <f t="shared" si="19"/>
        <v>8</v>
      </c>
      <c r="O89" s="191">
        <f t="shared" si="19"/>
        <v>0</v>
      </c>
      <c r="P89" s="191">
        <f>SUM(P79:P88)</f>
        <v>12</v>
      </c>
      <c r="Q89" s="191">
        <f>SUM(Q79:Q88)</f>
        <v>8</v>
      </c>
      <c r="R89" s="191">
        <f>SUM(R79:R88)</f>
        <v>3</v>
      </c>
      <c r="S89" s="189">
        <f t="shared" si="19"/>
        <v>100</v>
      </c>
      <c r="V89" s="565" t="s">
        <v>296</v>
      </c>
      <c r="W89" s="195">
        <f>SUM(W79:W88)</f>
        <v>28</v>
      </c>
      <c r="X89" s="195">
        <f>SUM(X79:X88)</f>
        <v>0</v>
      </c>
      <c r="Y89" s="195">
        <f>SUM(Y79:Y88)</f>
        <v>21</v>
      </c>
      <c r="Z89" s="193">
        <f t="shared" si="18"/>
        <v>49</v>
      </c>
    </row>
    <row r="90" spans="1:26" x14ac:dyDescent="0.2">
      <c r="A90" s="599"/>
      <c r="T90" s="8"/>
      <c r="U90" s="8"/>
    </row>
    <row r="91" spans="1:26" ht="20.25" x14ac:dyDescent="0.2">
      <c r="A91" s="599"/>
      <c r="F91" s="429" t="s">
        <v>274</v>
      </c>
      <c r="T91" s="8"/>
      <c r="U91" s="8"/>
      <c r="V91" s="429" t="s">
        <v>317</v>
      </c>
    </row>
    <row r="92" spans="1:26" ht="13.5" thickBot="1" x14ac:dyDescent="0.25">
      <c r="A92" s="599"/>
      <c r="E92" s="8"/>
      <c r="F92" s="4" t="s">
        <v>416</v>
      </c>
      <c r="H92" s="94">
        <f>'Function Scoring'!$H$10</f>
        <v>0</v>
      </c>
      <c r="K92" s="8"/>
      <c r="L92" s="8"/>
      <c r="M92" s="8"/>
      <c r="N92" s="8"/>
      <c r="T92" s="8"/>
      <c r="V92" s="4" t="s">
        <v>416</v>
      </c>
      <c r="X92" s="94">
        <f>'Function Scoring'!$H$10</f>
        <v>0</v>
      </c>
      <c r="Y92" s="8"/>
    </row>
    <row r="93" spans="1:26" s="8" customFormat="1" ht="51" x14ac:dyDescent="0.2">
      <c r="A93" s="160" t="s">
        <v>416</v>
      </c>
      <c r="B93" s="94">
        <f>'Function Scoring'!$H$10</f>
        <v>0</v>
      </c>
      <c r="C93" s="177"/>
      <c r="D93" s="181"/>
      <c r="F93" s="567" t="s">
        <v>274</v>
      </c>
      <c r="G93" s="568" t="s">
        <v>275</v>
      </c>
      <c r="H93" s="569" t="s">
        <v>276</v>
      </c>
      <c r="I93" s="569" t="s">
        <v>277</v>
      </c>
      <c r="J93" s="569" t="s">
        <v>278</v>
      </c>
      <c r="K93" s="570" t="s">
        <v>279</v>
      </c>
      <c r="L93" s="570" t="s">
        <v>280</v>
      </c>
      <c r="M93" s="570" t="s">
        <v>281</v>
      </c>
      <c r="N93" s="570" t="s">
        <v>282</v>
      </c>
      <c r="O93" s="767" t="s">
        <v>283</v>
      </c>
      <c r="P93" s="765" t="s">
        <v>435</v>
      </c>
      <c r="Q93" s="765"/>
      <c r="R93" s="765"/>
      <c r="S93" s="521"/>
      <c r="T93" s="7"/>
      <c r="U93" s="7"/>
      <c r="V93" s="571" t="s">
        <v>318</v>
      </c>
      <c r="W93" s="523" t="s">
        <v>298</v>
      </c>
      <c r="X93" s="524" t="s">
        <v>319</v>
      </c>
      <c r="Y93" s="525" t="s">
        <v>434</v>
      </c>
      <c r="Z93" s="526" t="s">
        <v>392</v>
      </c>
    </row>
    <row r="94" spans="1:26" s="8" customFormat="1" ht="48" customHeight="1" thickBot="1" x14ac:dyDescent="0.25">
      <c r="A94" s="465" t="s">
        <v>317</v>
      </c>
      <c r="B94" s="179" t="s">
        <v>303</v>
      </c>
      <c r="C94" s="179" t="s">
        <v>304</v>
      </c>
      <c r="D94" s="182" t="s">
        <v>302</v>
      </c>
      <c r="F94" s="572" t="s">
        <v>287</v>
      </c>
      <c r="G94" s="573" t="s">
        <v>288</v>
      </c>
      <c r="H94" s="574" t="s">
        <v>289</v>
      </c>
      <c r="I94" s="575" t="s">
        <v>290</v>
      </c>
      <c r="J94" s="576" t="s">
        <v>291</v>
      </c>
      <c r="K94" s="143" t="s">
        <v>292</v>
      </c>
      <c r="L94" s="143" t="s">
        <v>293</v>
      </c>
      <c r="M94" s="143" t="s">
        <v>294</v>
      </c>
      <c r="N94" s="577" t="s">
        <v>295</v>
      </c>
      <c r="O94" s="768"/>
      <c r="P94" s="534" t="s">
        <v>544</v>
      </c>
      <c r="Q94" s="535" t="s">
        <v>546</v>
      </c>
      <c r="R94" s="536" t="s">
        <v>545</v>
      </c>
      <c r="S94" s="412" t="s">
        <v>392</v>
      </c>
      <c r="T94" s="7"/>
      <c r="V94" s="537"/>
      <c r="W94" s="538"/>
      <c r="X94" s="539"/>
      <c r="Y94" s="540"/>
      <c r="Z94" s="192"/>
    </row>
    <row r="95" spans="1:26" s="8" customFormat="1" x14ac:dyDescent="0.2">
      <c r="A95" s="1" t="s">
        <v>298</v>
      </c>
      <c r="B95" s="177">
        <v>1</v>
      </c>
      <c r="C95" s="177" t="e">
        <f>W105/$S105</f>
        <v>#DIV/0!</v>
      </c>
      <c r="D95" s="181" t="e">
        <f t="shared" ref="D95:D100" si="20">C95*B95</f>
        <v>#DIV/0!</v>
      </c>
      <c r="F95" s="578">
        <v>1</v>
      </c>
      <c r="G95" s="579"/>
      <c r="H95" s="580"/>
      <c r="I95" s="580"/>
      <c r="J95" s="580"/>
      <c r="K95" s="580"/>
      <c r="L95" s="580"/>
      <c r="M95" s="580"/>
      <c r="N95" s="581"/>
      <c r="O95" s="582"/>
      <c r="P95" s="582"/>
      <c r="Q95" s="582"/>
      <c r="R95" s="582"/>
      <c r="S95" s="188">
        <f t="shared" ref="S95:S104" si="21">SUM(G95:R95)</f>
        <v>0</v>
      </c>
      <c r="V95" s="583">
        <v>1</v>
      </c>
      <c r="W95" s="584"/>
      <c r="X95" s="585"/>
      <c r="Y95" s="586"/>
      <c r="Z95" s="32">
        <f t="shared" ref="Z95:Z105" si="22">SUM(W95:Y95)</f>
        <v>0</v>
      </c>
    </row>
    <row r="96" spans="1:26" s="8" customFormat="1" ht="36" customHeight="1" x14ac:dyDescent="0.2">
      <c r="A96" s="1" t="s">
        <v>319</v>
      </c>
      <c r="B96" s="177">
        <v>1</v>
      </c>
      <c r="C96" s="177" t="e">
        <f>(X105/S105)</f>
        <v>#DIV/0!</v>
      </c>
      <c r="D96" s="181" t="e">
        <f t="shared" si="20"/>
        <v>#DIV/0!</v>
      </c>
      <c r="F96" s="587">
        <v>2</v>
      </c>
      <c r="G96" s="588"/>
      <c r="H96" s="492"/>
      <c r="I96" s="492"/>
      <c r="J96" s="492"/>
      <c r="K96" s="492"/>
      <c r="L96" s="492"/>
      <c r="M96" s="492"/>
      <c r="N96" s="507"/>
      <c r="O96" s="508"/>
      <c r="P96" s="508"/>
      <c r="Q96" s="508"/>
      <c r="R96" s="508"/>
      <c r="S96" s="188">
        <f t="shared" si="21"/>
        <v>0</v>
      </c>
      <c r="V96" s="589">
        <v>2</v>
      </c>
      <c r="W96" s="590"/>
      <c r="X96" s="591"/>
      <c r="Y96" s="592"/>
      <c r="Z96" s="34">
        <f t="shared" si="22"/>
        <v>0</v>
      </c>
    </row>
    <row r="97" spans="1:26" s="8" customFormat="1" ht="24" x14ac:dyDescent="0.2">
      <c r="A97" s="1" t="s">
        <v>299</v>
      </c>
      <c r="B97" s="177">
        <v>0.5</v>
      </c>
      <c r="C97" s="177" t="e">
        <f>SUM(P105:R105,Y105)/$S105</f>
        <v>#DIV/0!</v>
      </c>
      <c r="D97" s="181" t="e">
        <f t="shared" si="20"/>
        <v>#DIV/0!</v>
      </c>
      <c r="F97" s="593">
        <v>3</v>
      </c>
      <c r="G97" s="594"/>
      <c r="H97" s="595"/>
      <c r="I97" s="595"/>
      <c r="J97" s="595"/>
      <c r="K97" s="595"/>
      <c r="L97" s="595"/>
      <c r="M97" s="595"/>
      <c r="N97" s="507"/>
      <c r="O97" s="508"/>
      <c r="P97" s="508"/>
      <c r="Q97" s="508"/>
      <c r="R97" s="508"/>
      <c r="S97" s="188">
        <f t="shared" si="21"/>
        <v>0</v>
      </c>
      <c r="V97" s="596">
        <v>3</v>
      </c>
      <c r="W97" s="590"/>
      <c r="X97" s="591"/>
      <c r="Y97" s="592"/>
      <c r="Z97" s="34">
        <f t="shared" si="22"/>
        <v>0</v>
      </c>
    </row>
    <row r="98" spans="1:26" s="8" customFormat="1" x14ac:dyDescent="0.2">
      <c r="A98" s="1" t="s">
        <v>409</v>
      </c>
      <c r="B98" s="177">
        <v>0.4</v>
      </c>
      <c r="C98" s="177" t="e">
        <f>N105/S105</f>
        <v>#DIV/0!</v>
      </c>
      <c r="D98" s="181" t="e">
        <f t="shared" si="20"/>
        <v>#DIV/0!</v>
      </c>
      <c r="F98" s="587">
        <v>4</v>
      </c>
      <c r="G98" s="588"/>
      <c r="H98" s="492"/>
      <c r="I98" s="492"/>
      <c r="J98" s="492"/>
      <c r="K98" s="492"/>
      <c r="L98" s="492"/>
      <c r="M98" s="492"/>
      <c r="N98" s="507"/>
      <c r="O98" s="508"/>
      <c r="P98" s="508"/>
      <c r="Q98" s="508"/>
      <c r="R98" s="508"/>
      <c r="S98" s="188">
        <f t="shared" si="21"/>
        <v>0</v>
      </c>
      <c r="V98" s="589">
        <v>4</v>
      </c>
      <c r="W98" s="590"/>
      <c r="X98" s="591"/>
      <c r="Y98" s="592"/>
      <c r="Z98" s="34">
        <f t="shared" si="22"/>
        <v>0</v>
      </c>
    </row>
    <row r="99" spans="1:26" s="8" customFormat="1" x14ac:dyDescent="0.2">
      <c r="A99" s="281" t="s">
        <v>300</v>
      </c>
      <c r="B99" s="177">
        <v>0.3</v>
      </c>
      <c r="C99" s="177" t="e">
        <f>(SUM(H105:M105))/S105</f>
        <v>#DIV/0!</v>
      </c>
      <c r="D99" s="181" t="e">
        <f t="shared" si="20"/>
        <v>#DIV/0!</v>
      </c>
      <c r="F99" s="587">
        <v>5</v>
      </c>
      <c r="G99" s="594"/>
      <c r="H99" s="595"/>
      <c r="I99" s="595"/>
      <c r="J99" s="595"/>
      <c r="K99" s="595"/>
      <c r="L99" s="595"/>
      <c r="M99" s="595"/>
      <c r="N99" s="507"/>
      <c r="O99" s="508"/>
      <c r="P99" s="508"/>
      <c r="Q99" s="508"/>
      <c r="R99" s="508"/>
      <c r="S99" s="188">
        <f t="shared" si="21"/>
        <v>0</v>
      </c>
      <c r="V99" s="589">
        <v>5</v>
      </c>
      <c r="W99" s="590"/>
      <c r="X99" s="591"/>
      <c r="Y99" s="592"/>
      <c r="Z99" s="34">
        <f t="shared" si="22"/>
        <v>0</v>
      </c>
    </row>
    <row r="100" spans="1:26" s="8" customFormat="1" x14ac:dyDescent="0.2">
      <c r="A100" s="281" t="s">
        <v>301</v>
      </c>
      <c r="B100" s="177">
        <v>0.1</v>
      </c>
      <c r="C100" s="177" t="e">
        <f>(SUM(G105,O105))/S105</f>
        <v>#DIV/0!</v>
      </c>
      <c r="D100" s="181" t="e">
        <f t="shared" si="20"/>
        <v>#DIV/0!</v>
      </c>
      <c r="F100" s="593">
        <v>6</v>
      </c>
      <c r="G100" s="588"/>
      <c r="H100" s="492"/>
      <c r="I100" s="492"/>
      <c r="J100" s="492"/>
      <c r="K100" s="492"/>
      <c r="L100" s="492"/>
      <c r="M100" s="492"/>
      <c r="N100" s="507"/>
      <c r="O100" s="508"/>
      <c r="P100" s="508"/>
      <c r="Q100" s="508"/>
      <c r="R100" s="508"/>
      <c r="S100" s="188">
        <f t="shared" si="21"/>
        <v>0</v>
      </c>
      <c r="V100" s="596">
        <v>6</v>
      </c>
      <c r="W100" s="590"/>
      <c r="X100" s="591"/>
      <c r="Y100" s="592"/>
      <c r="Z100" s="34">
        <f t="shared" si="22"/>
        <v>0</v>
      </c>
    </row>
    <row r="101" spans="1:26" s="8" customFormat="1" x14ac:dyDescent="0.2">
      <c r="A101" s="281" t="s">
        <v>402</v>
      </c>
      <c r="B101" s="179"/>
      <c r="C101" s="182"/>
      <c r="D101" s="182" t="e">
        <f>SUM(D95:D100)</f>
        <v>#DIV/0!</v>
      </c>
      <c r="F101" s="587">
        <v>7</v>
      </c>
      <c r="G101" s="597"/>
      <c r="H101" s="598"/>
      <c r="I101" s="598"/>
      <c r="J101" s="492"/>
      <c r="K101" s="492"/>
      <c r="L101" s="492"/>
      <c r="M101" s="492"/>
      <c r="N101" s="507"/>
      <c r="O101" s="508"/>
      <c r="P101" s="508"/>
      <c r="Q101" s="508"/>
      <c r="R101" s="508"/>
      <c r="S101" s="188">
        <f t="shared" si="21"/>
        <v>0</v>
      </c>
      <c r="V101" s="589">
        <v>7</v>
      </c>
      <c r="W101" s="590"/>
      <c r="X101" s="591"/>
      <c r="Y101" s="592"/>
      <c r="Z101" s="34">
        <f t="shared" si="22"/>
        <v>0</v>
      </c>
    </row>
    <row r="102" spans="1:26" s="8" customFormat="1" ht="16.5" x14ac:dyDescent="0.2">
      <c r="A102" s="555" t="s">
        <v>414</v>
      </c>
      <c r="B102" s="177"/>
      <c r="C102" s="177"/>
      <c r="D102" s="182" t="e">
        <f>D101/$B$54</f>
        <v>#DIV/0!</v>
      </c>
      <c r="F102" s="587">
        <v>8</v>
      </c>
      <c r="G102" s="594"/>
      <c r="H102" s="595"/>
      <c r="I102" s="595"/>
      <c r="J102" s="595"/>
      <c r="K102" s="595"/>
      <c r="L102" s="595"/>
      <c r="M102" s="595"/>
      <c r="N102" s="507"/>
      <c r="O102" s="508"/>
      <c r="P102" s="508"/>
      <c r="Q102" s="508"/>
      <c r="R102" s="508"/>
      <c r="S102" s="188">
        <f t="shared" si="21"/>
        <v>0</v>
      </c>
      <c r="V102" s="589">
        <v>8</v>
      </c>
      <c r="W102" s="590"/>
      <c r="X102" s="591"/>
      <c r="Y102" s="592"/>
      <c r="Z102" s="34">
        <f t="shared" si="22"/>
        <v>0</v>
      </c>
    </row>
    <row r="103" spans="1:26" s="8" customFormat="1" ht="16.5" x14ac:dyDescent="0.2">
      <c r="A103" s="555" t="s">
        <v>438</v>
      </c>
      <c r="D103" s="41" t="e">
        <f>IF(D102&lt;=1,D102,1)</f>
        <v>#DIV/0!</v>
      </c>
      <c r="F103" s="593">
        <v>9</v>
      </c>
      <c r="G103" s="588"/>
      <c r="H103" s="492"/>
      <c r="I103" s="492"/>
      <c r="J103" s="492"/>
      <c r="K103" s="492"/>
      <c r="L103" s="492"/>
      <c r="M103" s="492"/>
      <c r="N103" s="507"/>
      <c r="O103" s="508"/>
      <c r="P103" s="508"/>
      <c r="Q103" s="508"/>
      <c r="R103" s="508"/>
      <c r="S103" s="188">
        <f t="shared" si="21"/>
        <v>0</v>
      </c>
      <c r="V103" s="596">
        <v>9</v>
      </c>
      <c r="W103" s="590"/>
      <c r="X103" s="591"/>
      <c r="Y103" s="592"/>
      <c r="Z103" s="34">
        <f t="shared" si="22"/>
        <v>0</v>
      </c>
    </row>
    <row r="104" spans="1:26" s="8" customFormat="1" ht="13.5" thickBot="1" x14ac:dyDescent="0.25">
      <c r="A104" s="599"/>
      <c r="B104" s="177"/>
      <c r="C104" s="177"/>
      <c r="D104" s="181"/>
      <c r="F104" s="600">
        <v>10</v>
      </c>
      <c r="G104" s="601"/>
      <c r="H104" s="602"/>
      <c r="I104" s="602"/>
      <c r="J104" s="602"/>
      <c r="K104" s="602"/>
      <c r="L104" s="602"/>
      <c r="M104" s="602"/>
      <c r="N104" s="603"/>
      <c r="O104" s="604"/>
      <c r="P104" s="604"/>
      <c r="Q104" s="604"/>
      <c r="R104" s="604"/>
      <c r="S104" s="188">
        <f t="shared" si="21"/>
        <v>0</v>
      </c>
      <c r="V104" s="605">
        <v>10</v>
      </c>
      <c r="W104" s="606"/>
      <c r="X104" s="607"/>
      <c r="Y104" s="608"/>
      <c r="Z104" s="192">
        <f t="shared" si="22"/>
        <v>0</v>
      </c>
    </row>
    <row r="105" spans="1:26" s="8" customFormat="1" ht="13.5" thickBot="1" x14ac:dyDescent="0.25">
      <c r="A105" s="599"/>
      <c r="B105" s="177"/>
      <c r="C105" s="177"/>
      <c r="D105" s="181"/>
      <c r="E105" s="7"/>
      <c r="F105" s="609" t="s">
        <v>296</v>
      </c>
      <c r="G105" s="190">
        <f t="shared" ref="G105:S105" si="23">SUM(G95:G104)</f>
        <v>0</v>
      </c>
      <c r="H105" s="191">
        <f t="shared" si="23"/>
        <v>0</v>
      </c>
      <c r="I105" s="191">
        <f t="shared" si="23"/>
        <v>0</v>
      </c>
      <c r="J105" s="191">
        <f t="shared" si="23"/>
        <v>0</v>
      </c>
      <c r="K105" s="191">
        <f t="shared" si="23"/>
        <v>0</v>
      </c>
      <c r="L105" s="191">
        <f t="shared" si="23"/>
        <v>0</v>
      </c>
      <c r="M105" s="191">
        <f t="shared" si="23"/>
        <v>0</v>
      </c>
      <c r="N105" s="191">
        <f t="shared" si="23"/>
        <v>0</v>
      </c>
      <c r="O105" s="191">
        <f t="shared" si="23"/>
        <v>0</v>
      </c>
      <c r="P105" s="191">
        <f>SUM(P95:P104)</f>
        <v>0</v>
      </c>
      <c r="Q105" s="191">
        <f>SUM(Q95:Q104)</f>
        <v>0</v>
      </c>
      <c r="R105" s="191">
        <f>SUM(R95:R104)</f>
        <v>0</v>
      </c>
      <c r="S105" s="189">
        <f t="shared" si="23"/>
        <v>0</v>
      </c>
      <c r="V105" s="565" t="s">
        <v>296</v>
      </c>
      <c r="W105" s="195">
        <f>SUM(W95:W104)</f>
        <v>0</v>
      </c>
      <c r="X105" s="195">
        <f>SUM(X95:X104)</f>
        <v>0</v>
      </c>
      <c r="Y105" s="195">
        <f>SUM(Y95:Y104)</f>
        <v>0</v>
      </c>
      <c r="Z105" s="193">
        <f t="shared" si="22"/>
        <v>0</v>
      </c>
    </row>
    <row r="106" spans="1:26" s="8" customFormat="1" x14ac:dyDescent="0.2">
      <c r="A106" s="599"/>
      <c r="B106" s="177"/>
      <c r="C106" s="177"/>
      <c r="D106" s="181"/>
      <c r="E106" s="7"/>
      <c r="F106" s="316"/>
      <c r="G106" s="599"/>
      <c r="H106" s="599"/>
      <c r="I106" s="599"/>
      <c r="J106" s="599"/>
      <c r="K106" s="599"/>
      <c r="L106" s="599"/>
      <c r="M106" s="599"/>
      <c r="N106" s="599"/>
      <c r="O106" s="599"/>
      <c r="P106" s="599"/>
      <c r="Q106" s="599"/>
      <c r="R106" s="599"/>
      <c r="S106" s="599"/>
      <c r="V106" s="7"/>
      <c r="W106" s="7"/>
      <c r="X106" s="7"/>
      <c r="Y106" s="7"/>
      <c r="Z106" s="7"/>
    </row>
    <row r="107" spans="1:26" ht="20.25" x14ac:dyDescent="0.2">
      <c r="A107" s="599"/>
      <c r="E107" s="8"/>
      <c r="F107" s="429" t="s">
        <v>274</v>
      </c>
      <c r="G107" s="599"/>
      <c r="H107" s="599"/>
      <c r="I107" s="599"/>
      <c r="J107" s="599"/>
      <c r="K107" s="599"/>
      <c r="L107" s="599"/>
      <c r="M107" s="599"/>
      <c r="N107" s="599"/>
      <c r="O107" s="599"/>
      <c r="P107" s="599"/>
      <c r="Q107" s="599"/>
      <c r="R107" s="599"/>
      <c r="S107" s="599"/>
      <c r="T107" s="8"/>
      <c r="U107" s="8"/>
      <c r="V107" s="429" t="s">
        <v>317</v>
      </c>
    </row>
    <row r="108" spans="1:26" s="8" customFormat="1" ht="13.5" thickBot="1" x14ac:dyDescent="0.25">
      <c r="A108" s="599"/>
      <c r="B108" s="177"/>
      <c r="C108" s="177"/>
      <c r="D108" s="181"/>
      <c r="F108" s="172" t="s">
        <v>416</v>
      </c>
      <c r="H108" s="94">
        <f>'Function Scoring'!$I$10</f>
        <v>0</v>
      </c>
      <c r="I108" s="7"/>
      <c r="J108" s="7"/>
      <c r="O108" s="7"/>
      <c r="P108" s="7"/>
      <c r="Q108" s="7"/>
      <c r="R108" s="7"/>
      <c r="S108" s="7"/>
      <c r="U108" s="7"/>
      <c r="V108" s="4" t="s">
        <v>416</v>
      </c>
      <c r="X108" s="94">
        <f>'Function Scoring'!$I$10</f>
        <v>0</v>
      </c>
    </row>
    <row r="109" spans="1:26" s="8" customFormat="1" ht="48" customHeight="1" x14ac:dyDescent="0.2">
      <c r="A109" s="160" t="s">
        <v>416</v>
      </c>
      <c r="B109" s="94">
        <f>'Function Scoring'!$I$10</f>
        <v>0</v>
      </c>
      <c r="C109" s="177"/>
      <c r="D109" s="181"/>
      <c r="F109" s="567" t="s">
        <v>274</v>
      </c>
      <c r="G109" s="568" t="s">
        <v>275</v>
      </c>
      <c r="H109" s="569" t="s">
        <v>276</v>
      </c>
      <c r="I109" s="569" t="s">
        <v>277</v>
      </c>
      <c r="J109" s="569" t="s">
        <v>278</v>
      </c>
      <c r="K109" s="570" t="s">
        <v>279</v>
      </c>
      <c r="L109" s="570" t="s">
        <v>280</v>
      </c>
      <c r="M109" s="570" t="s">
        <v>281</v>
      </c>
      <c r="N109" s="570" t="s">
        <v>282</v>
      </c>
      <c r="O109" s="767" t="s">
        <v>283</v>
      </c>
      <c r="P109" s="765" t="s">
        <v>435</v>
      </c>
      <c r="Q109" s="765"/>
      <c r="R109" s="765"/>
      <c r="S109" s="521"/>
      <c r="V109" s="571" t="s">
        <v>318</v>
      </c>
      <c r="W109" s="523" t="s">
        <v>298</v>
      </c>
      <c r="X109" s="524" t="s">
        <v>319</v>
      </c>
      <c r="Y109" s="525" t="s">
        <v>434</v>
      </c>
      <c r="Z109" s="526" t="s">
        <v>392</v>
      </c>
    </row>
    <row r="110" spans="1:26" s="8" customFormat="1" ht="39" thickBot="1" x14ac:dyDescent="0.25">
      <c r="A110" s="465" t="s">
        <v>317</v>
      </c>
      <c r="B110" s="179" t="s">
        <v>303</v>
      </c>
      <c r="C110" s="179" t="s">
        <v>304</v>
      </c>
      <c r="D110" s="182" t="s">
        <v>302</v>
      </c>
      <c r="F110" s="572" t="s">
        <v>287</v>
      </c>
      <c r="G110" s="573" t="s">
        <v>288</v>
      </c>
      <c r="H110" s="574" t="s">
        <v>289</v>
      </c>
      <c r="I110" s="575" t="s">
        <v>290</v>
      </c>
      <c r="J110" s="576" t="s">
        <v>291</v>
      </c>
      <c r="K110" s="143" t="s">
        <v>292</v>
      </c>
      <c r="L110" s="143" t="s">
        <v>293</v>
      </c>
      <c r="M110" s="143" t="s">
        <v>294</v>
      </c>
      <c r="N110" s="577" t="s">
        <v>295</v>
      </c>
      <c r="O110" s="768"/>
      <c r="P110" s="534" t="s">
        <v>544</v>
      </c>
      <c r="Q110" s="535" t="s">
        <v>546</v>
      </c>
      <c r="R110" s="536" t="s">
        <v>545</v>
      </c>
      <c r="S110" s="412" t="s">
        <v>392</v>
      </c>
      <c r="T110" s="7"/>
      <c r="V110" s="537"/>
      <c r="W110" s="538"/>
      <c r="X110" s="539"/>
      <c r="Y110" s="540"/>
      <c r="Z110" s="192"/>
    </row>
    <row r="111" spans="1:26" s="8" customFormat="1" ht="36" customHeight="1" x14ac:dyDescent="0.2">
      <c r="A111" s="1" t="s">
        <v>298</v>
      </c>
      <c r="B111" s="177">
        <v>1</v>
      </c>
      <c r="C111" s="177" t="e">
        <f>W121/$S121</f>
        <v>#DIV/0!</v>
      </c>
      <c r="D111" s="181" t="e">
        <f t="shared" ref="D111:D116" si="24">C111*B111</f>
        <v>#DIV/0!</v>
      </c>
      <c r="F111" s="578">
        <v>1</v>
      </c>
      <c r="G111" s="579"/>
      <c r="H111" s="580"/>
      <c r="I111" s="580"/>
      <c r="J111" s="580"/>
      <c r="K111" s="580"/>
      <c r="L111" s="580"/>
      <c r="M111" s="580"/>
      <c r="N111" s="581"/>
      <c r="O111" s="582"/>
      <c r="P111" s="582"/>
      <c r="Q111" s="582"/>
      <c r="R111" s="582"/>
      <c r="S111" s="188">
        <f t="shared" ref="S111:S120" si="25">SUM(G111:R111)</f>
        <v>0</v>
      </c>
      <c r="V111" s="583">
        <v>1</v>
      </c>
      <c r="W111" s="584"/>
      <c r="X111" s="585"/>
      <c r="Y111" s="586"/>
      <c r="Z111" s="32">
        <f t="shared" ref="Z111:Z121" si="26">SUM(W111:Y111)</f>
        <v>0</v>
      </c>
    </row>
    <row r="112" spans="1:26" s="8" customFormat="1" ht="24" x14ac:dyDescent="0.2">
      <c r="A112" s="1" t="s">
        <v>319</v>
      </c>
      <c r="B112" s="177">
        <v>1</v>
      </c>
      <c r="C112" s="177" t="e">
        <f>(X121/S121)</f>
        <v>#DIV/0!</v>
      </c>
      <c r="D112" s="181" t="e">
        <f t="shared" si="24"/>
        <v>#DIV/0!</v>
      </c>
      <c r="F112" s="587">
        <v>2</v>
      </c>
      <c r="G112" s="588"/>
      <c r="H112" s="492"/>
      <c r="I112" s="492"/>
      <c r="J112" s="492"/>
      <c r="K112" s="492"/>
      <c r="L112" s="492"/>
      <c r="M112" s="492"/>
      <c r="N112" s="507"/>
      <c r="O112" s="508"/>
      <c r="P112" s="508"/>
      <c r="Q112" s="508"/>
      <c r="R112" s="508"/>
      <c r="S112" s="188">
        <f t="shared" si="25"/>
        <v>0</v>
      </c>
      <c r="V112" s="589">
        <v>2</v>
      </c>
      <c r="W112" s="590"/>
      <c r="X112" s="591"/>
      <c r="Y112" s="592"/>
      <c r="Z112" s="34">
        <f t="shared" si="26"/>
        <v>0</v>
      </c>
    </row>
    <row r="113" spans="1:26" s="8" customFormat="1" ht="24" x14ac:dyDescent="0.2">
      <c r="A113" s="1" t="s">
        <v>299</v>
      </c>
      <c r="B113" s="177">
        <v>0.5</v>
      </c>
      <c r="C113" s="177" t="e">
        <f>SUM(P121:R121,Y121)/$S121</f>
        <v>#DIV/0!</v>
      </c>
      <c r="D113" s="181" t="e">
        <f t="shared" si="24"/>
        <v>#DIV/0!</v>
      </c>
      <c r="F113" s="593">
        <v>3</v>
      </c>
      <c r="G113" s="594"/>
      <c r="H113" s="595"/>
      <c r="I113" s="595"/>
      <c r="J113" s="595"/>
      <c r="K113" s="595"/>
      <c r="L113" s="595"/>
      <c r="M113" s="595"/>
      <c r="N113" s="507"/>
      <c r="O113" s="508"/>
      <c r="P113" s="508"/>
      <c r="Q113" s="508"/>
      <c r="R113" s="508"/>
      <c r="S113" s="188">
        <f t="shared" si="25"/>
        <v>0</v>
      </c>
      <c r="V113" s="596">
        <v>3</v>
      </c>
      <c r="W113" s="590"/>
      <c r="X113" s="591"/>
      <c r="Y113" s="592"/>
      <c r="Z113" s="34">
        <f t="shared" si="26"/>
        <v>0</v>
      </c>
    </row>
    <row r="114" spans="1:26" s="8" customFormat="1" x14ac:dyDescent="0.2">
      <c r="A114" s="1" t="s">
        <v>409</v>
      </c>
      <c r="B114" s="177">
        <v>0.4</v>
      </c>
      <c r="C114" s="177" t="e">
        <f>N121/S121</f>
        <v>#DIV/0!</v>
      </c>
      <c r="D114" s="181" t="e">
        <f t="shared" si="24"/>
        <v>#DIV/0!</v>
      </c>
      <c r="F114" s="587">
        <v>4</v>
      </c>
      <c r="G114" s="588"/>
      <c r="H114" s="492"/>
      <c r="I114" s="492"/>
      <c r="J114" s="492"/>
      <c r="K114" s="492"/>
      <c r="L114" s="492"/>
      <c r="M114" s="492"/>
      <c r="N114" s="507"/>
      <c r="O114" s="508"/>
      <c r="P114" s="508"/>
      <c r="Q114" s="508"/>
      <c r="R114" s="508"/>
      <c r="S114" s="188">
        <f t="shared" si="25"/>
        <v>0</v>
      </c>
      <c r="V114" s="589">
        <v>4</v>
      </c>
      <c r="W114" s="590"/>
      <c r="X114" s="591"/>
      <c r="Y114" s="592"/>
      <c r="Z114" s="34">
        <f t="shared" si="26"/>
        <v>0</v>
      </c>
    </row>
    <row r="115" spans="1:26" s="8" customFormat="1" x14ac:dyDescent="0.2">
      <c r="A115" s="281" t="s">
        <v>300</v>
      </c>
      <c r="B115" s="177">
        <v>0.3</v>
      </c>
      <c r="C115" s="177" t="e">
        <f>(SUM(H121:M121))/S121</f>
        <v>#DIV/0!</v>
      </c>
      <c r="D115" s="181" t="e">
        <f t="shared" si="24"/>
        <v>#DIV/0!</v>
      </c>
      <c r="F115" s="587">
        <v>5</v>
      </c>
      <c r="G115" s="594"/>
      <c r="H115" s="595"/>
      <c r="I115" s="595"/>
      <c r="J115" s="595"/>
      <c r="K115" s="595"/>
      <c r="L115" s="595"/>
      <c r="M115" s="595"/>
      <c r="N115" s="507"/>
      <c r="O115" s="508"/>
      <c r="P115" s="508"/>
      <c r="Q115" s="508"/>
      <c r="R115" s="508"/>
      <c r="S115" s="188">
        <f t="shared" si="25"/>
        <v>0</v>
      </c>
      <c r="V115" s="589">
        <v>5</v>
      </c>
      <c r="W115" s="590"/>
      <c r="X115" s="591"/>
      <c r="Y115" s="592"/>
      <c r="Z115" s="34">
        <f t="shared" si="26"/>
        <v>0</v>
      </c>
    </row>
    <row r="116" spans="1:26" s="8" customFormat="1" x14ac:dyDescent="0.2">
      <c r="A116" s="281" t="s">
        <v>301</v>
      </c>
      <c r="B116" s="177">
        <v>0.1</v>
      </c>
      <c r="C116" s="177" t="e">
        <f>(SUM(G121,O121))/S121</f>
        <v>#DIV/0!</v>
      </c>
      <c r="D116" s="181" t="e">
        <f t="shared" si="24"/>
        <v>#DIV/0!</v>
      </c>
      <c r="F116" s="593">
        <v>6</v>
      </c>
      <c r="G116" s="588"/>
      <c r="H116" s="492"/>
      <c r="I116" s="492"/>
      <c r="J116" s="492"/>
      <c r="K116" s="492"/>
      <c r="L116" s="492"/>
      <c r="M116" s="492"/>
      <c r="N116" s="507"/>
      <c r="O116" s="508"/>
      <c r="P116" s="508"/>
      <c r="Q116" s="508"/>
      <c r="R116" s="508"/>
      <c r="S116" s="188">
        <f t="shared" si="25"/>
        <v>0</v>
      </c>
      <c r="V116" s="596">
        <v>6</v>
      </c>
      <c r="W116" s="590"/>
      <c r="X116" s="591"/>
      <c r="Y116" s="592"/>
      <c r="Z116" s="34">
        <f t="shared" si="26"/>
        <v>0</v>
      </c>
    </row>
    <row r="117" spans="1:26" s="8" customFormat="1" x14ac:dyDescent="0.2">
      <c r="A117" s="281" t="s">
        <v>402</v>
      </c>
      <c r="B117" s="179"/>
      <c r="C117" s="182"/>
      <c r="D117" s="182" t="e">
        <f>SUM(D111:D116)</f>
        <v>#DIV/0!</v>
      </c>
      <c r="F117" s="587">
        <v>7</v>
      </c>
      <c r="G117" s="597"/>
      <c r="H117" s="598"/>
      <c r="I117" s="598"/>
      <c r="J117" s="492"/>
      <c r="K117" s="492"/>
      <c r="L117" s="492"/>
      <c r="M117" s="492"/>
      <c r="N117" s="507"/>
      <c r="O117" s="508"/>
      <c r="P117" s="508"/>
      <c r="Q117" s="508"/>
      <c r="R117" s="508"/>
      <c r="S117" s="188">
        <f t="shared" si="25"/>
        <v>0</v>
      </c>
      <c r="V117" s="589">
        <v>7</v>
      </c>
      <c r="W117" s="590"/>
      <c r="X117" s="591"/>
      <c r="Y117" s="592"/>
      <c r="Z117" s="34">
        <f t="shared" si="26"/>
        <v>0</v>
      </c>
    </row>
    <row r="118" spans="1:26" s="8" customFormat="1" ht="16.5" x14ac:dyDescent="0.2">
      <c r="A118" s="555" t="s">
        <v>414</v>
      </c>
      <c r="B118" s="177"/>
      <c r="C118" s="177"/>
      <c r="D118" s="182" t="e">
        <f>D117/$B$54</f>
        <v>#DIV/0!</v>
      </c>
      <c r="F118" s="587">
        <v>8</v>
      </c>
      <c r="G118" s="594"/>
      <c r="H118" s="595"/>
      <c r="I118" s="595"/>
      <c r="J118" s="595"/>
      <c r="K118" s="595"/>
      <c r="L118" s="595"/>
      <c r="M118" s="595"/>
      <c r="N118" s="507"/>
      <c r="O118" s="508"/>
      <c r="P118" s="508"/>
      <c r="Q118" s="508"/>
      <c r="R118" s="508"/>
      <c r="S118" s="188">
        <f t="shared" si="25"/>
        <v>0</v>
      </c>
      <c r="V118" s="589">
        <v>8</v>
      </c>
      <c r="W118" s="590"/>
      <c r="X118" s="591"/>
      <c r="Y118" s="592"/>
      <c r="Z118" s="34">
        <f t="shared" si="26"/>
        <v>0</v>
      </c>
    </row>
    <row r="119" spans="1:26" s="8" customFormat="1" ht="16.5" x14ac:dyDescent="0.2">
      <c r="A119" s="555" t="s">
        <v>438</v>
      </c>
      <c r="D119" s="41" t="e">
        <f>IF(D118&lt;=1,D118,1)</f>
        <v>#DIV/0!</v>
      </c>
      <c r="F119" s="593">
        <v>9</v>
      </c>
      <c r="G119" s="588"/>
      <c r="H119" s="492"/>
      <c r="I119" s="492"/>
      <c r="J119" s="492"/>
      <c r="K119" s="492"/>
      <c r="L119" s="492"/>
      <c r="M119" s="492"/>
      <c r="N119" s="507"/>
      <c r="O119" s="508"/>
      <c r="P119" s="508"/>
      <c r="Q119" s="508"/>
      <c r="R119" s="508"/>
      <c r="S119" s="188">
        <f t="shared" si="25"/>
        <v>0</v>
      </c>
      <c r="V119" s="596">
        <v>9</v>
      </c>
      <c r="W119" s="590"/>
      <c r="X119" s="591"/>
      <c r="Y119" s="592"/>
      <c r="Z119" s="34">
        <f t="shared" si="26"/>
        <v>0</v>
      </c>
    </row>
    <row r="120" spans="1:26" s="8" customFormat="1" ht="13.5" thickBot="1" x14ac:dyDescent="0.25">
      <c r="A120" s="599"/>
      <c r="B120" s="177"/>
      <c r="C120" s="177"/>
      <c r="D120" s="181"/>
      <c r="E120" s="7"/>
      <c r="F120" s="600">
        <v>10</v>
      </c>
      <c r="G120" s="601"/>
      <c r="H120" s="602"/>
      <c r="I120" s="602"/>
      <c r="J120" s="602"/>
      <c r="K120" s="602"/>
      <c r="L120" s="602"/>
      <c r="M120" s="602"/>
      <c r="N120" s="603"/>
      <c r="O120" s="604"/>
      <c r="P120" s="604"/>
      <c r="Q120" s="604"/>
      <c r="R120" s="604"/>
      <c r="S120" s="188">
        <f t="shared" si="25"/>
        <v>0</v>
      </c>
      <c r="V120" s="605">
        <v>10</v>
      </c>
      <c r="W120" s="606"/>
      <c r="X120" s="607"/>
      <c r="Y120" s="608"/>
      <c r="Z120" s="192">
        <f t="shared" si="26"/>
        <v>0</v>
      </c>
    </row>
    <row r="121" spans="1:26" ht="13.5" thickBot="1" x14ac:dyDescent="0.25">
      <c r="A121" s="599"/>
      <c r="F121" s="609" t="s">
        <v>296</v>
      </c>
      <c r="G121" s="190">
        <f t="shared" ref="G121:S121" si="27">SUM(G111:G120)</f>
        <v>0</v>
      </c>
      <c r="H121" s="191">
        <f t="shared" si="27"/>
        <v>0</v>
      </c>
      <c r="I121" s="191">
        <f t="shared" si="27"/>
        <v>0</v>
      </c>
      <c r="J121" s="191">
        <f t="shared" si="27"/>
        <v>0</v>
      </c>
      <c r="K121" s="191">
        <f t="shared" si="27"/>
        <v>0</v>
      </c>
      <c r="L121" s="191">
        <f t="shared" si="27"/>
        <v>0</v>
      </c>
      <c r="M121" s="191">
        <f t="shared" si="27"/>
        <v>0</v>
      </c>
      <c r="N121" s="191">
        <f t="shared" si="27"/>
        <v>0</v>
      </c>
      <c r="O121" s="191">
        <f t="shared" si="27"/>
        <v>0</v>
      </c>
      <c r="P121" s="191">
        <f>SUM(P111:P120)</f>
        <v>0</v>
      </c>
      <c r="Q121" s="191">
        <f>SUM(Q111:Q120)</f>
        <v>0</v>
      </c>
      <c r="R121" s="191">
        <f>SUM(R111:R120)</f>
        <v>0</v>
      </c>
      <c r="S121" s="189">
        <f t="shared" si="27"/>
        <v>0</v>
      </c>
      <c r="T121" s="8"/>
      <c r="U121" s="8"/>
      <c r="V121" s="565" t="s">
        <v>296</v>
      </c>
      <c r="W121" s="195">
        <f>SUM(W111:W120)</f>
        <v>0</v>
      </c>
      <c r="X121" s="195">
        <f>SUM(X111:X120)</f>
        <v>0</v>
      </c>
      <c r="Y121" s="195">
        <f>SUM(Y111:Y120)</f>
        <v>0</v>
      </c>
      <c r="Z121" s="193">
        <f t="shared" si="26"/>
        <v>0</v>
      </c>
    </row>
    <row r="122" spans="1:26" x14ac:dyDescent="0.2">
      <c r="A122" s="599"/>
      <c r="T122" s="8"/>
    </row>
    <row r="123" spans="1:26" ht="20.25" x14ac:dyDescent="0.2">
      <c r="A123" s="599"/>
      <c r="E123" s="8"/>
      <c r="F123" s="429" t="s">
        <v>274</v>
      </c>
      <c r="T123" s="8"/>
      <c r="V123" s="429" t="s">
        <v>317</v>
      </c>
    </row>
    <row r="124" spans="1:26" s="8" customFormat="1" ht="13.5" thickBot="1" x14ac:dyDescent="0.25">
      <c r="A124" s="599"/>
      <c r="B124" s="177"/>
      <c r="C124" s="177"/>
      <c r="D124" s="181"/>
      <c r="F124" s="172" t="s">
        <v>416</v>
      </c>
      <c r="H124" s="94">
        <f>'Function Scoring'!$J$10</f>
        <v>0</v>
      </c>
      <c r="I124" s="7"/>
      <c r="J124" s="7"/>
      <c r="O124" s="7"/>
      <c r="P124" s="7"/>
      <c r="Q124" s="7"/>
      <c r="R124" s="7"/>
      <c r="S124" s="7"/>
      <c r="T124" s="7"/>
      <c r="U124" s="7"/>
      <c r="V124" s="4" t="s">
        <v>416</v>
      </c>
      <c r="X124" s="94">
        <f>'Function Scoring'!$J$10</f>
        <v>0</v>
      </c>
    </row>
    <row r="125" spans="1:26" s="8" customFormat="1" ht="48" customHeight="1" x14ac:dyDescent="0.2">
      <c r="A125" s="160" t="s">
        <v>416</v>
      </c>
      <c r="B125" s="94">
        <f>'Function Scoring'!$J$10</f>
        <v>0</v>
      </c>
      <c r="C125" s="177"/>
      <c r="D125" s="181"/>
      <c r="F125" s="567" t="s">
        <v>274</v>
      </c>
      <c r="G125" s="568" t="s">
        <v>275</v>
      </c>
      <c r="H125" s="569" t="s">
        <v>276</v>
      </c>
      <c r="I125" s="569" t="s">
        <v>277</v>
      </c>
      <c r="J125" s="569" t="s">
        <v>278</v>
      </c>
      <c r="K125" s="570" t="s">
        <v>279</v>
      </c>
      <c r="L125" s="570" t="s">
        <v>280</v>
      </c>
      <c r="M125" s="570" t="s">
        <v>281</v>
      </c>
      <c r="N125" s="570" t="s">
        <v>282</v>
      </c>
      <c r="O125" s="767" t="s">
        <v>283</v>
      </c>
      <c r="P125" s="765" t="s">
        <v>435</v>
      </c>
      <c r="Q125" s="765"/>
      <c r="R125" s="765"/>
      <c r="S125" s="521"/>
      <c r="T125" s="7"/>
      <c r="V125" s="571" t="s">
        <v>318</v>
      </c>
      <c r="W125" s="523" t="s">
        <v>298</v>
      </c>
      <c r="X125" s="524" t="s">
        <v>319</v>
      </c>
      <c r="Y125" s="525" t="s">
        <v>434</v>
      </c>
      <c r="Z125" s="526" t="s">
        <v>392</v>
      </c>
    </row>
    <row r="126" spans="1:26" s="8" customFormat="1" ht="39" thickBot="1" x14ac:dyDescent="0.25">
      <c r="A126" s="465" t="s">
        <v>317</v>
      </c>
      <c r="B126" s="179" t="s">
        <v>303</v>
      </c>
      <c r="C126" s="179" t="s">
        <v>304</v>
      </c>
      <c r="D126" s="182" t="s">
        <v>302</v>
      </c>
      <c r="F126" s="572" t="s">
        <v>287</v>
      </c>
      <c r="G126" s="573" t="s">
        <v>288</v>
      </c>
      <c r="H126" s="574" t="s">
        <v>289</v>
      </c>
      <c r="I126" s="575" t="s">
        <v>290</v>
      </c>
      <c r="J126" s="576" t="s">
        <v>291</v>
      </c>
      <c r="K126" s="143" t="s">
        <v>292</v>
      </c>
      <c r="L126" s="143" t="s">
        <v>293</v>
      </c>
      <c r="M126" s="143" t="s">
        <v>294</v>
      </c>
      <c r="N126" s="577" t="s">
        <v>295</v>
      </c>
      <c r="O126" s="768"/>
      <c r="P126" s="534" t="s">
        <v>544</v>
      </c>
      <c r="Q126" s="535" t="s">
        <v>546</v>
      </c>
      <c r="R126" s="536" t="s">
        <v>545</v>
      </c>
      <c r="S126" s="412" t="s">
        <v>392</v>
      </c>
      <c r="T126" s="7"/>
      <c r="V126" s="537"/>
      <c r="W126" s="538"/>
      <c r="X126" s="539"/>
      <c r="Y126" s="540"/>
      <c r="Z126" s="192"/>
    </row>
    <row r="127" spans="1:26" s="8" customFormat="1" ht="36" customHeight="1" x14ac:dyDescent="0.2">
      <c r="A127" s="1" t="s">
        <v>298</v>
      </c>
      <c r="B127" s="177">
        <v>1</v>
      </c>
      <c r="C127" s="177" t="e">
        <f>W137/$S137</f>
        <v>#DIV/0!</v>
      </c>
      <c r="D127" s="181" t="e">
        <f t="shared" ref="D127:D132" si="28">C127*B127</f>
        <v>#DIV/0!</v>
      </c>
      <c r="F127" s="578">
        <v>1</v>
      </c>
      <c r="G127" s="579"/>
      <c r="H127" s="580"/>
      <c r="I127" s="580"/>
      <c r="J127" s="580"/>
      <c r="K127" s="580"/>
      <c r="L127" s="580"/>
      <c r="M127" s="580"/>
      <c r="N127" s="581"/>
      <c r="O127" s="582"/>
      <c r="P127" s="582"/>
      <c r="Q127" s="582"/>
      <c r="R127" s="582"/>
      <c r="S127" s="188">
        <f t="shared" ref="S127:S136" si="29">SUM(G127:R127)</f>
        <v>0</v>
      </c>
      <c r="V127" s="583">
        <v>1</v>
      </c>
      <c r="W127" s="584"/>
      <c r="X127" s="585"/>
      <c r="Y127" s="586"/>
      <c r="Z127" s="32">
        <f t="shared" ref="Z127:Z137" si="30">SUM(W127:Y127)</f>
        <v>0</v>
      </c>
    </row>
    <row r="128" spans="1:26" s="8" customFormat="1" ht="24" x14ac:dyDescent="0.2">
      <c r="A128" s="1" t="s">
        <v>319</v>
      </c>
      <c r="B128" s="177">
        <v>1</v>
      </c>
      <c r="C128" s="177" t="e">
        <f>(X137/S137)</f>
        <v>#DIV/0!</v>
      </c>
      <c r="D128" s="181" t="e">
        <f t="shared" si="28"/>
        <v>#DIV/0!</v>
      </c>
      <c r="F128" s="587">
        <v>2</v>
      </c>
      <c r="G128" s="588"/>
      <c r="H128" s="492"/>
      <c r="I128" s="492"/>
      <c r="J128" s="492"/>
      <c r="K128" s="492"/>
      <c r="L128" s="492"/>
      <c r="M128" s="492"/>
      <c r="N128" s="507"/>
      <c r="O128" s="508"/>
      <c r="P128" s="508"/>
      <c r="Q128" s="508"/>
      <c r="R128" s="508"/>
      <c r="S128" s="188">
        <f t="shared" si="29"/>
        <v>0</v>
      </c>
      <c r="V128" s="589">
        <v>2</v>
      </c>
      <c r="W128" s="590"/>
      <c r="X128" s="591"/>
      <c r="Y128" s="592"/>
      <c r="Z128" s="34">
        <f t="shared" si="30"/>
        <v>0</v>
      </c>
    </row>
    <row r="129" spans="1:26" s="8" customFormat="1" ht="24" x14ac:dyDescent="0.2">
      <c r="A129" s="1" t="s">
        <v>299</v>
      </c>
      <c r="B129" s="177">
        <v>0.5</v>
      </c>
      <c r="C129" s="177" t="e">
        <f>SUM(P137:R137,Y137)/$S137</f>
        <v>#DIV/0!</v>
      </c>
      <c r="D129" s="181" t="e">
        <f t="shared" si="28"/>
        <v>#DIV/0!</v>
      </c>
      <c r="F129" s="593">
        <v>3</v>
      </c>
      <c r="G129" s="594"/>
      <c r="H129" s="595"/>
      <c r="I129" s="595"/>
      <c r="J129" s="595"/>
      <c r="K129" s="595"/>
      <c r="L129" s="595"/>
      <c r="M129" s="595"/>
      <c r="N129" s="507"/>
      <c r="O129" s="508"/>
      <c r="P129" s="508"/>
      <c r="Q129" s="508"/>
      <c r="R129" s="508"/>
      <c r="S129" s="188">
        <f t="shared" si="29"/>
        <v>0</v>
      </c>
      <c r="V129" s="596">
        <v>3</v>
      </c>
      <c r="W129" s="590"/>
      <c r="X129" s="591"/>
      <c r="Y129" s="592"/>
      <c r="Z129" s="34">
        <f t="shared" si="30"/>
        <v>0</v>
      </c>
    </row>
    <row r="130" spans="1:26" s="8" customFormat="1" x14ac:dyDescent="0.2">
      <c r="A130" s="1" t="s">
        <v>409</v>
      </c>
      <c r="B130" s="177">
        <v>0.4</v>
      </c>
      <c r="C130" s="177" t="e">
        <f>N137/S137</f>
        <v>#DIV/0!</v>
      </c>
      <c r="D130" s="181" t="e">
        <f t="shared" si="28"/>
        <v>#DIV/0!</v>
      </c>
      <c r="F130" s="587">
        <v>4</v>
      </c>
      <c r="G130" s="588"/>
      <c r="H130" s="492"/>
      <c r="I130" s="492"/>
      <c r="J130" s="492"/>
      <c r="K130" s="492"/>
      <c r="L130" s="492"/>
      <c r="M130" s="492"/>
      <c r="N130" s="507"/>
      <c r="O130" s="508"/>
      <c r="P130" s="508"/>
      <c r="Q130" s="508"/>
      <c r="R130" s="508"/>
      <c r="S130" s="188">
        <f t="shared" si="29"/>
        <v>0</v>
      </c>
      <c r="V130" s="589">
        <v>4</v>
      </c>
      <c r="W130" s="590"/>
      <c r="X130" s="591"/>
      <c r="Y130" s="592"/>
      <c r="Z130" s="34">
        <f t="shared" si="30"/>
        <v>0</v>
      </c>
    </row>
    <row r="131" spans="1:26" s="8" customFormat="1" x14ac:dyDescent="0.2">
      <c r="A131" s="281" t="s">
        <v>300</v>
      </c>
      <c r="B131" s="177">
        <v>0.3</v>
      </c>
      <c r="C131" s="177" t="e">
        <f>(SUM(H137:M137))/S137</f>
        <v>#DIV/0!</v>
      </c>
      <c r="D131" s="181" t="e">
        <f t="shared" si="28"/>
        <v>#DIV/0!</v>
      </c>
      <c r="F131" s="587">
        <v>5</v>
      </c>
      <c r="G131" s="594"/>
      <c r="H131" s="595"/>
      <c r="I131" s="595"/>
      <c r="J131" s="595"/>
      <c r="K131" s="595"/>
      <c r="L131" s="595"/>
      <c r="M131" s="595"/>
      <c r="N131" s="507"/>
      <c r="O131" s="508"/>
      <c r="P131" s="508"/>
      <c r="Q131" s="508"/>
      <c r="R131" s="508"/>
      <c r="S131" s="188">
        <f t="shared" si="29"/>
        <v>0</v>
      </c>
      <c r="V131" s="589">
        <v>5</v>
      </c>
      <c r="W131" s="590"/>
      <c r="X131" s="591"/>
      <c r="Y131" s="592"/>
      <c r="Z131" s="34">
        <f t="shared" si="30"/>
        <v>0</v>
      </c>
    </row>
    <row r="132" spans="1:26" s="8" customFormat="1" x14ac:dyDescent="0.2">
      <c r="A132" s="281" t="s">
        <v>301</v>
      </c>
      <c r="B132" s="177">
        <v>0.1</v>
      </c>
      <c r="C132" s="177" t="e">
        <f>(SUM(G137,O137))/S137</f>
        <v>#DIV/0!</v>
      </c>
      <c r="D132" s="181" t="e">
        <f t="shared" si="28"/>
        <v>#DIV/0!</v>
      </c>
      <c r="F132" s="593">
        <v>6</v>
      </c>
      <c r="G132" s="588"/>
      <c r="H132" s="492"/>
      <c r="I132" s="492"/>
      <c r="J132" s="492"/>
      <c r="K132" s="492"/>
      <c r="L132" s="492"/>
      <c r="M132" s="492"/>
      <c r="N132" s="507"/>
      <c r="O132" s="508"/>
      <c r="P132" s="508"/>
      <c r="Q132" s="508"/>
      <c r="R132" s="508"/>
      <c r="S132" s="188">
        <f t="shared" si="29"/>
        <v>0</v>
      </c>
      <c r="V132" s="596">
        <v>6</v>
      </c>
      <c r="W132" s="590"/>
      <c r="X132" s="591"/>
      <c r="Y132" s="592"/>
      <c r="Z132" s="34">
        <f t="shared" si="30"/>
        <v>0</v>
      </c>
    </row>
    <row r="133" spans="1:26" s="8" customFormat="1" x14ac:dyDescent="0.2">
      <c r="A133" s="281" t="s">
        <v>402</v>
      </c>
      <c r="B133" s="179"/>
      <c r="C133" s="182"/>
      <c r="D133" s="182" t="e">
        <f>SUM(D127:D132)</f>
        <v>#DIV/0!</v>
      </c>
      <c r="F133" s="587">
        <v>7</v>
      </c>
      <c r="G133" s="597"/>
      <c r="H133" s="598"/>
      <c r="I133" s="598"/>
      <c r="J133" s="492"/>
      <c r="K133" s="492"/>
      <c r="L133" s="492"/>
      <c r="M133" s="492"/>
      <c r="N133" s="507"/>
      <c r="O133" s="508"/>
      <c r="P133" s="508"/>
      <c r="Q133" s="508"/>
      <c r="R133" s="508"/>
      <c r="S133" s="188">
        <f t="shared" si="29"/>
        <v>0</v>
      </c>
      <c r="V133" s="589">
        <v>7</v>
      </c>
      <c r="W133" s="590"/>
      <c r="X133" s="591"/>
      <c r="Y133" s="592"/>
      <c r="Z133" s="34">
        <f t="shared" si="30"/>
        <v>0</v>
      </c>
    </row>
    <row r="134" spans="1:26" s="8" customFormat="1" ht="16.5" x14ac:dyDescent="0.2">
      <c r="A134" s="555" t="s">
        <v>414</v>
      </c>
      <c r="B134" s="177"/>
      <c r="C134" s="177"/>
      <c r="D134" s="182" t="e">
        <f>D133/$B$54</f>
        <v>#DIV/0!</v>
      </c>
      <c r="E134" s="7"/>
      <c r="F134" s="587">
        <v>8</v>
      </c>
      <c r="G134" s="594"/>
      <c r="H134" s="595"/>
      <c r="I134" s="595"/>
      <c r="J134" s="595"/>
      <c r="K134" s="595"/>
      <c r="L134" s="595"/>
      <c r="M134" s="595"/>
      <c r="N134" s="507"/>
      <c r="O134" s="508"/>
      <c r="P134" s="508"/>
      <c r="Q134" s="508"/>
      <c r="R134" s="508"/>
      <c r="S134" s="188">
        <f t="shared" si="29"/>
        <v>0</v>
      </c>
      <c r="V134" s="589">
        <v>8</v>
      </c>
      <c r="W134" s="590"/>
      <c r="X134" s="591"/>
      <c r="Y134" s="592"/>
      <c r="Z134" s="34">
        <f t="shared" si="30"/>
        <v>0</v>
      </c>
    </row>
    <row r="135" spans="1:26" s="8" customFormat="1" ht="16.5" x14ac:dyDescent="0.2">
      <c r="A135" s="555" t="s">
        <v>438</v>
      </c>
      <c r="D135" s="41" t="e">
        <f>IF(D134&lt;=1,D134,1)</f>
        <v>#DIV/0!</v>
      </c>
      <c r="E135" s="7"/>
      <c r="F135" s="593">
        <v>9</v>
      </c>
      <c r="G135" s="588"/>
      <c r="H135" s="492"/>
      <c r="I135" s="492"/>
      <c r="J135" s="492"/>
      <c r="K135" s="492"/>
      <c r="L135" s="492"/>
      <c r="M135" s="492"/>
      <c r="N135" s="507"/>
      <c r="O135" s="508"/>
      <c r="P135" s="508"/>
      <c r="Q135" s="508"/>
      <c r="R135" s="508"/>
      <c r="S135" s="188">
        <f t="shared" si="29"/>
        <v>0</v>
      </c>
      <c r="V135" s="596">
        <v>9</v>
      </c>
      <c r="W135" s="590"/>
      <c r="X135" s="591"/>
      <c r="Y135" s="592"/>
      <c r="Z135" s="34">
        <f t="shared" si="30"/>
        <v>0</v>
      </c>
    </row>
    <row r="136" spans="1:26" s="8" customFormat="1" ht="13.5" thickBot="1" x14ac:dyDescent="0.25">
      <c r="A136" s="599"/>
      <c r="B136" s="177"/>
      <c r="C136" s="177"/>
      <c r="D136" s="181"/>
      <c r="F136" s="600">
        <v>10</v>
      </c>
      <c r="G136" s="601"/>
      <c r="H136" s="602"/>
      <c r="I136" s="602"/>
      <c r="J136" s="602"/>
      <c r="K136" s="602"/>
      <c r="L136" s="602"/>
      <c r="M136" s="602"/>
      <c r="N136" s="603"/>
      <c r="O136" s="604"/>
      <c r="P136" s="604"/>
      <c r="Q136" s="604"/>
      <c r="R136" s="604"/>
      <c r="S136" s="188">
        <f t="shared" si="29"/>
        <v>0</v>
      </c>
      <c r="V136" s="605">
        <v>10</v>
      </c>
      <c r="W136" s="606"/>
      <c r="X136" s="607"/>
      <c r="Y136" s="608"/>
      <c r="Z136" s="192">
        <f t="shared" si="30"/>
        <v>0</v>
      </c>
    </row>
    <row r="137" spans="1:26" ht="13.5" thickBot="1" x14ac:dyDescent="0.25">
      <c r="A137" s="599"/>
      <c r="E137" s="8"/>
      <c r="F137" s="609" t="s">
        <v>296</v>
      </c>
      <c r="G137" s="190">
        <f t="shared" ref="G137:S137" si="31">SUM(G127:G136)</f>
        <v>0</v>
      </c>
      <c r="H137" s="191">
        <f t="shared" si="31"/>
        <v>0</v>
      </c>
      <c r="I137" s="191">
        <f t="shared" si="31"/>
        <v>0</v>
      </c>
      <c r="J137" s="191">
        <f t="shared" si="31"/>
        <v>0</v>
      </c>
      <c r="K137" s="191">
        <f t="shared" si="31"/>
        <v>0</v>
      </c>
      <c r="L137" s="191">
        <f t="shared" si="31"/>
        <v>0</v>
      </c>
      <c r="M137" s="191">
        <f t="shared" si="31"/>
        <v>0</v>
      </c>
      <c r="N137" s="191">
        <f t="shared" si="31"/>
        <v>0</v>
      </c>
      <c r="O137" s="191">
        <f t="shared" si="31"/>
        <v>0</v>
      </c>
      <c r="P137" s="191">
        <f>SUM(P127:P136)</f>
        <v>0</v>
      </c>
      <c r="Q137" s="191">
        <f>SUM(Q127:Q136)</f>
        <v>0</v>
      </c>
      <c r="R137" s="191">
        <f>SUM(R127:R136)</f>
        <v>0</v>
      </c>
      <c r="S137" s="189">
        <f t="shared" si="31"/>
        <v>0</v>
      </c>
      <c r="T137" s="8"/>
      <c r="U137" s="8"/>
      <c r="V137" s="565" t="s">
        <v>296</v>
      </c>
      <c r="W137" s="195">
        <f>SUM(W127:W136)</f>
        <v>0</v>
      </c>
      <c r="X137" s="195">
        <f>SUM(X127:X136)</f>
        <v>0</v>
      </c>
      <c r="Y137" s="195">
        <f>SUM(Y127:Y136)</f>
        <v>0</v>
      </c>
      <c r="Z137" s="193">
        <f t="shared" si="30"/>
        <v>0</v>
      </c>
    </row>
    <row r="138" spans="1:26" x14ac:dyDescent="0.2">
      <c r="A138" s="599"/>
      <c r="E138" s="8"/>
      <c r="T138" s="8"/>
    </row>
    <row r="139" spans="1:26" ht="20.25" x14ac:dyDescent="0.2">
      <c r="A139" s="599"/>
      <c r="E139" s="8"/>
      <c r="F139" s="429" t="s">
        <v>274</v>
      </c>
      <c r="T139" s="8"/>
      <c r="V139" s="429" t="s">
        <v>317</v>
      </c>
      <c r="W139" s="8"/>
      <c r="X139" s="8"/>
      <c r="Y139" s="8"/>
      <c r="Z139" s="8"/>
    </row>
    <row r="140" spans="1:26" s="8" customFormat="1" ht="13.5" thickBot="1" x14ac:dyDescent="0.25">
      <c r="A140" s="599"/>
      <c r="B140" s="177"/>
      <c r="C140" s="177"/>
      <c r="D140" s="181"/>
      <c r="F140" s="172" t="s">
        <v>416</v>
      </c>
      <c r="H140" s="94">
        <f>'Function Scoring'!$K$10</f>
        <v>0</v>
      </c>
      <c r="I140" s="7"/>
      <c r="J140" s="7"/>
      <c r="O140" s="7"/>
      <c r="P140" s="7"/>
      <c r="Q140" s="7"/>
      <c r="R140" s="7"/>
      <c r="S140" s="7"/>
      <c r="U140" s="7"/>
      <c r="V140" s="4" t="s">
        <v>416</v>
      </c>
      <c r="X140" s="94">
        <f>'Function Scoring'!$K$10</f>
        <v>0</v>
      </c>
    </row>
    <row r="141" spans="1:26" s="8" customFormat="1" ht="48" customHeight="1" x14ac:dyDescent="0.2">
      <c r="A141" s="160" t="s">
        <v>416</v>
      </c>
      <c r="B141" s="94">
        <f>'Function Scoring'!$K$10</f>
        <v>0</v>
      </c>
      <c r="C141" s="177"/>
      <c r="D141" s="181"/>
      <c r="F141" s="567" t="s">
        <v>274</v>
      </c>
      <c r="G141" s="568" t="s">
        <v>275</v>
      </c>
      <c r="H141" s="569" t="s">
        <v>276</v>
      </c>
      <c r="I141" s="569" t="s">
        <v>277</v>
      </c>
      <c r="J141" s="569" t="s">
        <v>278</v>
      </c>
      <c r="K141" s="570" t="s">
        <v>279</v>
      </c>
      <c r="L141" s="570" t="s">
        <v>280</v>
      </c>
      <c r="M141" s="570" t="s">
        <v>281</v>
      </c>
      <c r="N141" s="570" t="s">
        <v>282</v>
      </c>
      <c r="O141" s="767" t="s">
        <v>283</v>
      </c>
      <c r="P141" s="765" t="s">
        <v>435</v>
      </c>
      <c r="Q141" s="765"/>
      <c r="R141" s="765"/>
      <c r="S141" s="521"/>
      <c r="T141" s="7"/>
      <c r="V141" s="571" t="s">
        <v>318</v>
      </c>
      <c r="W141" s="523" t="s">
        <v>298</v>
      </c>
      <c r="X141" s="524" t="s">
        <v>319</v>
      </c>
      <c r="Y141" s="525" t="s">
        <v>434</v>
      </c>
      <c r="Z141" s="526" t="s">
        <v>392</v>
      </c>
    </row>
    <row r="142" spans="1:26" s="8" customFormat="1" ht="39" thickBot="1" x14ac:dyDescent="0.25">
      <c r="A142" s="465" t="s">
        <v>317</v>
      </c>
      <c r="B142" s="179" t="s">
        <v>303</v>
      </c>
      <c r="C142" s="179" t="s">
        <v>304</v>
      </c>
      <c r="D142" s="182" t="s">
        <v>302</v>
      </c>
      <c r="F142" s="572" t="s">
        <v>287</v>
      </c>
      <c r="G142" s="573" t="s">
        <v>288</v>
      </c>
      <c r="H142" s="574" t="s">
        <v>289</v>
      </c>
      <c r="I142" s="575" t="s">
        <v>290</v>
      </c>
      <c r="J142" s="576" t="s">
        <v>291</v>
      </c>
      <c r="K142" s="143" t="s">
        <v>292</v>
      </c>
      <c r="L142" s="143" t="s">
        <v>293</v>
      </c>
      <c r="M142" s="143" t="s">
        <v>294</v>
      </c>
      <c r="N142" s="577" t="s">
        <v>295</v>
      </c>
      <c r="O142" s="768"/>
      <c r="P142" s="534" t="s">
        <v>544</v>
      </c>
      <c r="Q142" s="535" t="s">
        <v>546</v>
      </c>
      <c r="R142" s="536" t="s">
        <v>545</v>
      </c>
      <c r="S142" s="412" t="s">
        <v>392</v>
      </c>
      <c r="T142" s="7"/>
      <c r="V142" s="537"/>
      <c r="W142" s="538"/>
      <c r="X142" s="539"/>
      <c r="Y142" s="540"/>
      <c r="Z142" s="192"/>
    </row>
    <row r="143" spans="1:26" s="8" customFormat="1" ht="36" customHeight="1" x14ac:dyDescent="0.2">
      <c r="A143" s="1" t="s">
        <v>298</v>
      </c>
      <c r="B143" s="177">
        <v>1</v>
      </c>
      <c r="C143" s="177" t="e">
        <f>W153/$S153</f>
        <v>#DIV/0!</v>
      </c>
      <c r="D143" s="181" t="e">
        <f t="shared" ref="D143:D148" si="32">C143*B143</f>
        <v>#DIV/0!</v>
      </c>
      <c r="F143" s="578">
        <v>1</v>
      </c>
      <c r="G143" s="579"/>
      <c r="H143" s="580"/>
      <c r="I143" s="580"/>
      <c r="J143" s="580"/>
      <c r="K143" s="580"/>
      <c r="L143" s="580"/>
      <c r="M143" s="580"/>
      <c r="N143" s="581"/>
      <c r="O143" s="582"/>
      <c r="P143" s="582"/>
      <c r="Q143" s="582"/>
      <c r="R143" s="582"/>
      <c r="S143" s="188">
        <f t="shared" ref="S143:S152" si="33">SUM(G143:R143)</f>
        <v>0</v>
      </c>
      <c r="V143" s="583">
        <v>1</v>
      </c>
      <c r="W143" s="584"/>
      <c r="X143" s="585"/>
      <c r="Y143" s="586"/>
      <c r="Z143" s="32">
        <f t="shared" ref="Z143:Z153" si="34">SUM(W143:Y143)</f>
        <v>0</v>
      </c>
    </row>
    <row r="144" spans="1:26" s="8" customFormat="1" ht="24" x14ac:dyDescent="0.2">
      <c r="A144" s="1" t="s">
        <v>319</v>
      </c>
      <c r="B144" s="177">
        <v>1</v>
      </c>
      <c r="C144" s="177" t="e">
        <f>(X153/S153)</f>
        <v>#DIV/0!</v>
      </c>
      <c r="D144" s="181" t="e">
        <f t="shared" si="32"/>
        <v>#DIV/0!</v>
      </c>
      <c r="F144" s="587">
        <v>2</v>
      </c>
      <c r="G144" s="588"/>
      <c r="H144" s="492"/>
      <c r="I144" s="492"/>
      <c r="J144" s="492"/>
      <c r="K144" s="492"/>
      <c r="L144" s="492"/>
      <c r="M144" s="492"/>
      <c r="N144" s="507"/>
      <c r="O144" s="508"/>
      <c r="P144" s="508"/>
      <c r="Q144" s="508"/>
      <c r="R144" s="508"/>
      <c r="S144" s="188">
        <f t="shared" si="33"/>
        <v>0</v>
      </c>
      <c r="V144" s="589">
        <v>2</v>
      </c>
      <c r="W144" s="590"/>
      <c r="X144" s="591"/>
      <c r="Y144" s="592"/>
      <c r="Z144" s="34">
        <f t="shared" si="34"/>
        <v>0</v>
      </c>
    </row>
    <row r="145" spans="1:26" s="8" customFormat="1" ht="24" x14ac:dyDescent="0.2">
      <c r="A145" s="1" t="s">
        <v>299</v>
      </c>
      <c r="B145" s="177">
        <v>0.5</v>
      </c>
      <c r="C145" s="177" t="e">
        <f>SUM(P153:R153,Y153)/$S153</f>
        <v>#DIV/0!</v>
      </c>
      <c r="D145" s="181" t="e">
        <f t="shared" si="32"/>
        <v>#DIV/0!</v>
      </c>
      <c r="F145" s="593">
        <v>3</v>
      </c>
      <c r="G145" s="594"/>
      <c r="H145" s="595"/>
      <c r="I145" s="595"/>
      <c r="J145" s="595"/>
      <c r="K145" s="595"/>
      <c r="L145" s="595"/>
      <c r="M145" s="595"/>
      <c r="N145" s="507"/>
      <c r="O145" s="508"/>
      <c r="P145" s="508"/>
      <c r="Q145" s="508"/>
      <c r="R145" s="508"/>
      <c r="S145" s="188">
        <f t="shared" si="33"/>
        <v>0</v>
      </c>
      <c r="V145" s="596">
        <v>3</v>
      </c>
      <c r="W145" s="590"/>
      <c r="X145" s="591"/>
      <c r="Y145" s="592"/>
      <c r="Z145" s="34">
        <f t="shared" si="34"/>
        <v>0</v>
      </c>
    </row>
    <row r="146" spans="1:26" s="8" customFormat="1" x14ac:dyDescent="0.2">
      <c r="A146" s="1" t="s">
        <v>409</v>
      </c>
      <c r="B146" s="177">
        <v>0.4</v>
      </c>
      <c r="C146" s="177" t="e">
        <f>N153/S153</f>
        <v>#DIV/0!</v>
      </c>
      <c r="D146" s="181" t="e">
        <f t="shared" si="32"/>
        <v>#DIV/0!</v>
      </c>
      <c r="F146" s="587">
        <v>4</v>
      </c>
      <c r="G146" s="588"/>
      <c r="H146" s="492"/>
      <c r="I146" s="492"/>
      <c r="J146" s="492"/>
      <c r="K146" s="492"/>
      <c r="L146" s="492"/>
      <c r="M146" s="492"/>
      <c r="N146" s="507"/>
      <c r="O146" s="508"/>
      <c r="P146" s="508"/>
      <c r="Q146" s="508"/>
      <c r="R146" s="508"/>
      <c r="S146" s="188">
        <f t="shared" si="33"/>
        <v>0</v>
      </c>
      <c r="V146" s="589">
        <v>4</v>
      </c>
      <c r="W146" s="590"/>
      <c r="X146" s="591"/>
      <c r="Y146" s="592"/>
      <c r="Z146" s="34">
        <f t="shared" si="34"/>
        <v>0</v>
      </c>
    </row>
    <row r="147" spans="1:26" s="8" customFormat="1" x14ac:dyDescent="0.2">
      <c r="A147" s="281" t="s">
        <v>300</v>
      </c>
      <c r="B147" s="177">
        <v>0.3</v>
      </c>
      <c r="C147" s="177" t="e">
        <f>(SUM(H153:M153))/S153</f>
        <v>#DIV/0!</v>
      </c>
      <c r="D147" s="181" t="e">
        <f t="shared" si="32"/>
        <v>#DIV/0!</v>
      </c>
      <c r="F147" s="587">
        <v>5</v>
      </c>
      <c r="G147" s="594"/>
      <c r="H147" s="595"/>
      <c r="I147" s="595"/>
      <c r="J147" s="595"/>
      <c r="K147" s="595"/>
      <c r="L147" s="595"/>
      <c r="M147" s="595"/>
      <c r="N147" s="507"/>
      <c r="O147" s="508"/>
      <c r="P147" s="508"/>
      <c r="Q147" s="508"/>
      <c r="R147" s="508"/>
      <c r="S147" s="188">
        <f t="shared" si="33"/>
        <v>0</v>
      </c>
      <c r="V147" s="589">
        <v>5</v>
      </c>
      <c r="W147" s="590"/>
      <c r="X147" s="591"/>
      <c r="Y147" s="592"/>
      <c r="Z147" s="34">
        <f t="shared" si="34"/>
        <v>0</v>
      </c>
    </row>
    <row r="148" spans="1:26" s="8" customFormat="1" x14ac:dyDescent="0.2">
      <c r="A148" s="281" t="s">
        <v>301</v>
      </c>
      <c r="B148" s="177">
        <v>0.1</v>
      </c>
      <c r="C148" s="177" t="e">
        <f>(SUM(G153,O153))/S153</f>
        <v>#DIV/0!</v>
      </c>
      <c r="D148" s="181" t="e">
        <f t="shared" si="32"/>
        <v>#DIV/0!</v>
      </c>
      <c r="F148" s="593">
        <v>6</v>
      </c>
      <c r="G148" s="588"/>
      <c r="H148" s="492"/>
      <c r="I148" s="492"/>
      <c r="J148" s="492"/>
      <c r="K148" s="492"/>
      <c r="L148" s="492"/>
      <c r="M148" s="492"/>
      <c r="N148" s="507"/>
      <c r="O148" s="508"/>
      <c r="P148" s="508"/>
      <c r="Q148" s="508"/>
      <c r="R148" s="508"/>
      <c r="S148" s="188">
        <f t="shared" si="33"/>
        <v>0</v>
      </c>
      <c r="V148" s="596">
        <v>6</v>
      </c>
      <c r="W148" s="590"/>
      <c r="X148" s="591"/>
      <c r="Y148" s="592"/>
      <c r="Z148" s="34">
        <f t="shared" si="34"/>
        <v>0</v>
      </c>
    </row>
    <row r="149" spans="1:26" s="8" customFormat="1" x14ac:dyDescent="0.2">
      <c r="A149" s="281" t="s">
        <v>402</v>
      </c>
      <c r="B149" s="179"/>
      <c r="C149" s="182"/>
      <c r="D149" s="182" t="e">
        <f>SUM(D143:D148)</f>
        <v>#DIV/0!</v>
      </c>
      <c r="F149" s="587">
        <v>7</v>
      </c>
      <c r="G149" s="597"/>
      <c r="H149" s="598"/>
      <c r="I149" s="598"/>
      <c r="J149" s="492"/>
      <c r="K149" s="492"/>
      <c r="L149" s="492"/>
      <c r="M149" s="492"/>
      <c r="N149" s="507"/>
      <c r="O149" s="508"/>
      <c r="P149" s="508"/>
      <c r="Q149" s="508"/>
      <c r="R149" s="508"/>
      <c r="S149" s="188">
        <f t="shared" si="33"/>
        <v>0</v>
      </c>
      <c r="V149" s="589">
        <v>7</v>
      </c>
      <c r="W149" s="590"/>
      <c r="X149" s="591"/>
      <c r="Y149" s="592"/>
      <c r="Z149" s="34">
        <f t="shared" si="34"/>
        <v>0</v>
      </c>
    </row>
    <row r="150" spans="1:26" s="8" customFormat="1" ht="16.5" x14ac:dyDescent="0.2">
      <c r="A150" s="555" t="s">
        <v>414</v>
      </c>
      <c r="B150" s="177"/>
      <c r="C150" s="177"/>
      <c r="D150" s="182" t="e">
        <f>D149/$B$54</f>
        <v>#DIV/0!</v>
      </c>
      <c r="E150" s="7"/>
      <c r="F150" s="587">
        <v>8</v>
      </c>
      <c r="G150" s="594"/>
      <c r="H150" s="595"/>
      <c r="I150" s="595"/>
      <c r="J150" s="595"/>
      <c r="K150" s="595"/>
      <c r="L150" s="595"/>
      <c r="M150" s="595"/>
      <c r="N150" s="507"/>
      <c r="O150" s="508"/>
      <c r="P150" s="508"/>
      <c r="Q150" s="508"/>
      <c r="R150" s="508"/>
      <c r="S150" s="188">
        <f t="shared" si="33"/>
        <v>0</v>
      </c>
      <c r="V150" s="589">
        <v>8</v>
      </c>
      <c r="W150" s="590"/>
      <c r="X150" s="591"/>
      <c r="Y150" s="592"/>
      <c r="Z150" s="34">
        <f t="shared" si="34"/>
        <v>0</v>
      </c>
    </row>
    <row r="151" spans="1:26" s="8" customFormat="1" ht="16.5" x14ac:dyDescent="0.2">
      <c r="A151" s="555" t="s">
        <v>438</v>
      </c>
      <c r="D151" s="41" t="e">
        <f>IF(D150&lt;=1,D150,1)</f>
        <v>#DIV/0!</v>
      </c>
      <c r="E151" s="7"/>
      <c r="F151" s="593">
        <v>9</v>
      </c>
      <c r="G151" s="588"/>
      <c r="H151" s="492"/>
      <c r="I151" s="492"/>
      <c r="J151" s="492"/>
      <c r="K151" s="492"/>
      <c r="L151" s="492"/>
      <c r="M151" s="492"/>
      <c r="N151" s="507"/>
      <c r="O151" s="508"/>
      <c r="P151" s="508"/>
      <c r="Q151" s="508"/>
      <c r="R151" s="508"/>
      <c r="S151" s="188">
        <f t="shared" si="33"/>
        <v>0</v>
      </c>
      <c r="V151" s="596">
        <v>9</v>
      </c>
      <c r="W151" s="590"/>
      <c r="X151" s="591"/>
      <c r="Y151" s="592"/>
      <c r="Z151" s="34">
        <f t="shared" si="34"/>
        <v>0</v>
      </c>
    </row>
    <row r="152" spans="1:26" s="8" customFormat="1" ht="13.5" thickBot="1" x14ac:dyDescent="0.25">
      <c r="A152" s="599"/>
      <c r="B152" s="177"/>
      <c r="C152" s="177"/>
      <c r="D152" s="181"/>
      <c r="F152" s="600">
        <v>10</v>
      </c>
      <c r="G152" s="601"/>
      <c r="H152" s="602"/>
      <c r="I152" s="602"/>
      <c r="J152" s="602"/>
      <c r="K152" s="602"/>
      <c r="L152" s="602"/>
      <c r="M152" s="602"/>
      <c r="N152" s="603"/>
      <c r="O152" s="604"/>
      <c r="P152" s="604"/>
      <c r="Q152" s="604"/>
      <c r="R152" s="604"/>
      <c r="S152" s="188">
        <f t="shared" si="33"/>
        <v>0</v>
      </c>
      <c r="V152" s="605">
        <v>10</v>
      </c>
      <c r="W152" s="606"/>
      <c r="X152" s="607"/>
      <c r="Y152" s="608"/>
      <c r="Z152" s="192">
        <f t="shared" si="34"/>
        <v>0</v>
      </c>
    </row>
    <row r="153" spans="1:26" ht="13.5" thickBot="1" x14ac:dyDescent="0.25">
      <c r="A153" s="599"/>
      <c r="E153" s="8"/>
      <c r="F153" s="609" t="s">
        <v>296</v>
      </c>
      <c r="G153" s="190">
        <f t="shared" ref="G153:S153" si="35">SUM(G143:G152)</f>
        <v>0</v>
      </c>
      <c r="H153" s="191">
        <f t="shared" si="35"/>
        <v>0</v>
      </c>
      <c r="I153" s="191">
        <f t="shared" si="35"/>
        <v>0</v>
      </c>
      <c r="J153" s="191">
        <f t="shared" si="35"/>
        <v>0</v>
      </c>
      <c r="K153" s="191">
        <f t="shared" si="35"/>
        <v>0</v>
      </c>
      <c r="L153" s="191">
        <f t="shared" si="35"/>
        <v>0</v>
      </c>
      <c r="M153" s="191">
        <f t="shared" si="35"/>
        <v>0</v>
      </c>
      <c r="N153" s="191">
        <f t="shared" si="35"/>
        <v>0</v>
      </c>
      <c r="O153" s="191">
        <f t="shared" si="35"/>
        <v>0</v>
      </c>
      <c r="P153" s="191">
        <f>SUM(P143:P152)</f>
        <v>0</v>
      </c>
      <c r="Q153" s="191">
        <f>SUM(Q143:Q152)</f>
        <v>0</v>
      </c>
      <c r="R153" s="191">
        <f>SUM(R143:R152)</f>
        <v>0</v>
      </c>
      <c r="S153" s="189">
        <f t="shared" si="35"/>
        <v>0</v>
      </c>
      <c r="T153" s="8"/>
      <c r="U153" s="8"/>
      <c r="V153" s="565" t="s">
        <v>296</v>
      </c>
      <c r="W153" s="195">
        <f>SUM(W143:W152)</f>
        <v>0</v>
      </c>
      <c r="X153" s="195">
        <f>SUM(X143:X152)</f>
        <v>0</v>
      </c>
      <c r="Y153" s="195">
        <f>SUM(Y143:Y152)</f>
        <v>0</v>
      </c>
      <c r="Z153" s="193">
        <f t="shared" si="34"/>
        <v>0</v>
      </c>
    </row>
    <row r="154" spans="1:26" x14ac:dyDescent="0.2">
      <c r="A154" s="599"/>
      <c r="E154" s="8"/>
      <c r="T154" s="8"/>
    </row>
    <row r="155" spans="1:26" ht="20.25" x14ac:dyDescent="0.2">
      <c r="A155" s="599"/>
      <c r="E155" s="8"/>
      <c r="F155" s="429" t="s">
        <v>274</v>
      </c>
      <c r="T155" s="8"/>
      <c r="V155" s="429" t="s">
        <v>317</v>
      </c>
      <c r="W155" s="8"/>
      <c r="X155" s="8"/>
      <c r="Y155" s="8"/>
      <c r="Z155" s="8"/>
    </row>
    <row r="156" spans="1:26" s="8" customFormat="1" ht="13.5" thickBot="1" x14ac:dyDescent="0.25">
      <c r="A156" s="599"/>
      <c r="B156" s="177"/>
      <c r="C156" s="177"/>
      <c r="D156" s="181"/>
      <c r="F156" s="172" t="s">
        <v>416</v>
      </c>
      <c r="H156" s="94">
        <f>'Function Scoring'!$L$10</f>
        <v>0</v>
      </c>
      <c r="I156" s="7"/>
      <c r="J156" s="7"/>
      <c r="O156" s="7"/>
      <c r="P156" s="7"/>
      <c r="Q156" s="7"/>
      <c r="R156" s="7"/>
      <c r="S156" s="7"/>
      <c r="U156" s="7"/>
      <c r="V156" s="4" t="s">
        <v>416</v>
      </c>
      <c r="X156" s="94">
        <f>'Function Scoring'!$L$10</f>
        <v>0</v>
      </c>
    </row>
    <row r="157" spans="1:26" s="8" customFormat="1" ht="48" customHeight="1" x14ac:dyDescent="0.2">
      <c r="A157" s="160" t="s">
        <v>416</v>
      </c>
      <c r="B157" s="94">
        <f>'Function Scoring'!$L$10</f>
        <v>0</v>
      </c>
      <c r="C157" s="177"/>
      <c r="D157" s="181"/>
      <c r="F157" s="567" t="s">
        <v>274</v>
      </c>
      <c r="G157" s="568" t="s">
        <v>275</v>
      </c>
      <c r="H157" s="569" t="s">
        <v>276</v>
      </c>
      <c r="I157" s="569" t="s">
        <v>277</v>
      </c>
      <c r="J157" s="569" t="s">
        <v>278</v>
      </c>
      <c r="K157" s="570" t="s">
        <v>279</v>
      </c>
      <c r="L157" s="570" t="s">
        <v>280</v>
      </c>
      <c r="M157" s="570" t="s">
        <v>281</v>
      </c>
      <c r="N157" s="570" t="s">
        <v>282</v>
      </c>
      <c r="O157" s="767" t="s">
        <v>283</v>
      </c>
      <c r="P157" s="765" t="s">
        <v>435</v>
      </c>
      <c r="Q157" s="765"/>
      <c r="R157" s="765"/>
      <c r="S157" s="521"/>
      <c r="T157" s="7"/>
      <c r="V157" s="571" t="s">
        <v>318</v>
      </c>
      <c r="W157" s="523" t="s">
        <v>298</v>
      </c>
      <c r="X157" s="524" t="s">
        <v>319</v>
      </c>
      <c r="Y157" s="525" t="s">
        <v>434</v>
      </c>
      <c r="Z157" s="526" t="s">
        <v>392</v>
      </c>
    </row>
    <row r="158" spans="1:26" s="8" customFormat="1" ht="39" thickBot="1" x14ac:dyDescent="0.25">
      <c r="A158" s="465" t="s">
        <v>317</v>
      </c>
      <c r="B158" s="179" t="s">
        <v>303</v>
      </c>
      <c r="C158" s="179" t="s">
        <v>304</v>
      </c>
      <c r="D158" s="182" t="s">
        <v>302</v>
      </c>
      <c r="F158" s="572" t="s">
        <v>287</v>
      </c>
      <c r="G158" s="573" t="s">
        <v>288</v>
      </c>
      <c r="H158" s="574" t="s">
        <v>289</v>
      </c>
      <c r="I158" s="575" t="s">
        <v>290</v>
      </c>
      <c r="J158" s="576" t="s">
        <v>291</v>
      </c>
      <c r="K158" s="143" t="s">
        <v>292</v>
      </c>
      <c r="L158" s="143" t="s">
        <v>293</v>
      </c>
      <c r="M158" s="143" t="s">
        <v>294</v>
      </c>
      <c r="N158" s="577" t="s">
        <v>295</v>
      </c>
      <c r="O158" s="768"/>
      <c r="P158" s="534" t="s">
        <v>544</v>
      </c>
      <c r="Q158" s="535" t="s">
        <v>546</v>
      </c>
      <c r="R158" s="536" t="s">
        <v>545</v>
      </c>
      <c r="S158" s="412" t="s">
        <v>392</v>
      </c>
      <c r="T158" s="7"/>
      <c r="V158" s="537"/>
      <c r="W158" s="538"/>
      <c r="X158" s="539"/>
      <c r="Y158" s="540"/>
      <c r="Z158" s="192"/>
    </row>
    <row r="159" spans="1:26" s="8" customFormat="1" ht="36" customHeight="1" x14ac:dyDescent="0.2">
      <c r="A159" s="1" t="s">
        <v>298</v>
      </c>
      <c r="B159" s="177">
        <v>1</v>
      </c>
      <c r="C159" s="177" t="e">
        <f>W169/$S169</f>
        <v>#DIV/0!</v>
      </c>
      <c r="D159" s="181" t="e">
        <f t="shared" ref="D159:D164" si="36">C159*B159</f>
        <v>#DIV/0!</v>
      </c>
      <c r="F159" s="578">
        <v>1</v>
      </c>
      <c r="G159" s="579"/>
      <c r="H159" s="580"/>
      <c r="I159" s="580"/>
      <c r="J159" s="580"/>
      <c r="K159" s="580"/>
      <c r="L159" s="580"/>
      <c r="M159" s="580"/>
      <c r="N159" s="581"/>
      <c r="O159" s="582"/>
      <c r="P159" s="582"/>
      <c r="Q159" s="582"/>
      <c r="R159" s="582"/>
      <c r="S159" s="188">
        <f t="shared" ref="S159:S168" si="37">SUM(G159:R159)</f>
        <v>0</v>
      </c>
      <c r="V159" s="583">
        <v>1</v>
      </c>
      <c r="W159" s="584"/>
      <c r="X159" s="585"/>
      <c r="Y159" s="586"/>
      <c r="Z159" s="32">
        <f t="shared" ref="Z159:Z169" si="38">SUM(W159:Y159)</f>
        <v>0</v>
      </c>
    </row>
    <row r="160" spans="1:26" s="8" customFormat="1" ht="24" x14ac:dyDescent="0.2">
      <c r="A160" s="1" t="s">
        <v>319</v>
      </c>
      <c r="B160" s="177">
        <v>1</v>
      </c>
      <c r="C160" s="177" t="e">
        <f>(X169/S169)</f>
        <v>#DIV/0!</v>
      </c>
      <c r="D160" s="181" t="e">
        <f t="shared" si="36"/>
        <v>#DIV/0!</v>
      </c>
      <c r="F160" s="587">
        <v>2</v>
      </c>
      <c r="G160" s="588"/>
      <c r="H160" s="492"/>
      <c r="I160" s="492"/>
      <c r="J160" s="492"/>
      <c r="K160" s="492"/>
      <c r="L160" s="492"/>
      <c r="M160" s="492"/>
      <c r="N160" s="507"/>
      <c r="O160" s="508"/>
      <c r="P160" s="508"/>
      <c r="Q160" s="508"/>
      <c r="R160" s="508"/>
      <c r="S160" s="188">
        <f t="shared" si="37"/>
        <v>0</v>
      </c>
      <c r="V160" s="589">
        <v>2</v>
      </c>
      <c r="W160" s="590"/>
      <c r="X160" s="591"/>
      <c r="Y160" s="592"/>
      <c r="Z160" s="34">
        <f t="shared" si="38"/>
        <v>0</v>
      </c>
    </row>
    <row r="161" spans="1:26" s="8" customFormat="1" ht="24" x14ac:dyDescent="0.2">
      <c r="A161" s="1" t="s">
        <v>299</v>
      </c>
      <c r="B161" s="177">
        <v>0.5</v>
      </c>
      <c r="C161" s="177" t="e">
        <f>SUM(P169:R169,Y169)/$S169</f>
        <v>#DIV/0!</v>
      </c>
      <c r="D161" s="181" t="e">
        <f t="shared" si="36"/>
        <v>#DIV/0!</v>
      </c>
      <c r="F161" s="593">
        <v>3</v>
      </c>
      <c r="G161" s="594"/>
      <c r="H161" s="595"/>
      <c r="I161" s="595"/>
      <c r="J161" s="595"/>
      <c r="K161" s="595"/>
      <c r="L161" s="595"/>
      <c r="M161" s="595"/>
      <c r="N161" s="507"/>
      <c r="O161" s="508"/>
      <c r="P161" s="508"/>
      <c r="Q161" s="508"/>
      <c r="R161" s="508"/>
      <c r="S161" s="188">
        <f t="shared" si="37"/>
        <v>0</v>
      </c>
      <c r="V161" s="596">
        <v>3</v>
      </c>
      <c r="W161" s="590"/>
      <c r="X161" s="591"/>
      <c r="Y161" s="592"/>
      <c r="Z161" s="34">
        <f t="shared" si="38"/>
        <v>0</v>
      </c>
    </row>
    <row r="162" spans="1:26" s="8" customFormat="1" x14ac:dyDescent="0.2">
      <c r="A162" s="1" t="s">
        <v>409</v>
      </c>
      <c r="B162" s="177">
        <v>0.4</v>
      </c>
      <c r="C162" s="177" t="e">
        <f>N169/S169</f>
        <v>#DIV/0!</v>
      </c>
      <c r="D162" s="181" t="e">
        <f t="shared" si="36"/>
        <v>#DIV/0!</v>
      </c>
      <c r="F162" s="587">
        <v>4</v>
      </c>
      <c r="G162" s="588"/>
      <c r="H162" s="492"/>
      <c r="I162" s="492"/>
      <c r="J162" s="492"/>
      <c r="K162" s="492"/>
      <c r="L162" s="492"/>
      <c r="M162" s="492"/>
      <c r="N162" s="507"/>
      <c r="O162" s="508"/>
      <c r="P162" s="508"/>
      <c r="Q162" s="508"/>
      <c r="R162" s="508"/>
      <c r="S162" s="188">
        <f t="shared" si="37"/>
        <v>0</v>
      </c>
      <c r="V162" s="589">
        <v>4</v>
      </c>
      <c r="W162" s="590"/>
      <c r="X162" s="591"/>
      <c r="Y162" s="592"/>
      <c r="Z162" s="34">
        <f t="shared" si="38"/>
        <v>0</v>
      </c>
    </row>
    <row r="163" spans="1:26" s="8" customFormat="1" x14ac:dyDescent="0.2">
      <c r="A163" s="281" t="s">
        <v>300</v>
      </c>
      <c r="B163" s="177">
        <v>0.3</v>
      </c>
      <c r="C163" s="177" t="e">
        <f>(SUM(H169:M169))/S169</f>
        <v>#DIV/0!</v>
      </c>
      <c r="D163" s="181" t="e">
        <f t="shared" si="36"/>
        <v>#DIV/0!</v>
      </c>
      <c r="F163" s="587">
        <v>5</v>
      </c>
      <c r="G163" s="594"/>
      <c r="H163" s="595"/>
      <c r="I163" s="595"/>
      <c r="J163" s="595"/>
      <c r="K163" s="595"/>
      <c r="L163" s="595"/>
      <c r="M163" s="595"/>
      <c r="N163" s="507"/>
      <c r="O163" s="508"/>
      <c r="P163" s="508"/>
      <c r="Q163" s="508"/>
      <c r="R163" s="508"/>
      <c r="S163" s="188">
        <f t="shared" si="37"/>
        <v>0</v>
      </c>
      <c r="V163" s="589">
        <v>5</v>
      </c>
      <c r="W163" s="590"/>
      <c r="X163" s="591"/>
      <c r="Y163" s="592"/>
      <c r="Z163" s="34">
        <f t="shared" si="38"/>
        <v>0</v>
      </c>
    </row>
    <row r="164" spans="1:26" s="8" customFormat="1" x14ac:dyDescent="0.2">
      <c r="A164" s="281" t="s">
        <v>301</v>
      </c>
      <c r="B164" s="177">
        <v>0.1</v>
      </c>
      <c r="C164" s="177" t="e">
        <f>(SUM(G169,O169))/S169</f>
        <v>#DIV/0!</v>
      </c>
      <c r="D164" s="181" t="e">
        <f t="shared" si="36"/>
        <v>#DIV/0!</v>
      </c>
      <c r="F164" s="593">
        <v>6</v>
      </c>
      <c r="G164" s="588"/>
      <c r="H164" s="492"/>
      <c r="I164" s="492"/>
      <c r="J164" s="492"/>
      <c r="K164" s="492"/>
      <c r="L164" s="492"/>
      <c r="M164" s="492"/>
      <c r="N164" s="507"/>
      <c r="O164" s="508"/>
      <c r="P164" s="508"/>
      <c r="Q164" s="508"/>
      <c r="R164" s="508"/>
      <c r="S164" s="188">
        <f t="shared" si="37"/>
        <v>0</v>
      </c>
      <c r="V164" s="596">
        <v>6</v>
      </c>
      <c r="W164" s="590"/>
      <c r="X164" s="591"/>
      <c r="Y164" s="592"/>
      <c r="Z164" s="34">
        <f t="shared" si="38"/>
        <v>0</v>
      </c>
    </row>
    <row r="165" spans="1:26" s="8" customFormat="1" x14ac:dyDescent="0.2">
      <c r="A165" s="281" t="s">
        <v>402</v>
      </c>
      <c r="B165" s="179"/>
      <c r="C165" s="182"/>
      <c r="D165" s="182" t="e">
        <f>SUM(D159:D164)</f>
        <v>#DIV/0!</v>
      </c>
      <c r="F165" s="587">
        <v>7</v>
      </c>
      <c r="G165" s="597"/>
      <c r="H165" s="598"/>
      <c r="I165" s="598"/>
      <c r="J165" s="492"/>
      <c r="K165" s="492"/>
      <c r="L165" s="492"/>
      <c r="M165" s="492"/>
      <c r="N165" s="507"/>
      <c r="O165" s="508"/>
      <c r="P165" s="508"/>
      <c r="Q165" s="508"/>
      <c r="R165" s="508"/>
      <c r="S165" s="188">
        <f t="shared" si="37"/>
        <v>0</v>
      </c>
      <c r="V165" s="589">
        <v>7</v>
      </c>
      <c r="W165" s="590"/>
      <c r="X165" s="591"/>
      <c r="Y165" s="592"/>
      <c r="Z165" s="34">
        <f t="shared" si="38"/>
        <v>0</v>
      </c>
    </row>
    <row r="166" spans="1:26" s="8" customFormat="1" ht="16.5" x14ac:dyDescent="0.2">
      <c r="A166" s="555" t="s">
        <v>414</v>
      </c>
      <c r="B166" s="177"/>
      <c r="C166" s="177"/>
      <c r="D166" s="182" t="e">
        <f>D165/$B$54</f>
        <v>#DIV/0!</v>
      </c>
      <c r="E166" s="7"/>
      <c r="F166" s="587">
        <v>8</v>
      </c>
      <c r="G166" s="594"/>
      <c r="H166" s="595"/>
      <c r="I166" s="595"/>
      <c r="J166" s="595"/>
      <c r="K166" s="595"/>
      <c r="L166" s="595"/>
      <c r="M166" s="595"/>
      <c r="N166" s="507"/>
      <c r="O166" s="508"/>
      <c r="P166" s="508"/>
      <c r="Q166" s="508"/>
      <c r="R166" s="508"/>
      <c r="S166" s="188">
        <f t="shared" si="37"/>
        <v>0</v>
      </c>
      <c r="V166" s="589">
        <v>8</v>
      </c>
      <c r="W166" s="590"/>
      <c r="X166" s="591"/>
      <c r="Y166" s="592"/>
      <c r="Z166" s="34">
        <f t="shared" si="38"/>
        <v>0</v>
      </c>
    </row>
    <row r="167" spans="1:26" s="8" customFormat="1" ht="16.5" x14ac:dyDescent="0.2">
      <c r="A167" s="555" t="s">
        <v>438</v>
      </c>
      <c r="D167" s="41" t="e">
        <f>IF(D166&lt;=1,D166,1)</f>
        <v>#DIV/0!</v>
      </c>
      <c r="E167" s="7"/>
      <c r="F167" s="593">
        <v>9</v>
      </c>
      <c r="G167" s="588"/>
      <c r="H167" s="492"/>
      <c r="I167" s="492"/>
      <c r="J167" s="492"/>
      <c r="K167" s="492"/>
      <c r="L167" s="492"/>
      <c r="M167" s="492"/>
      <c r="N167" s="507"/>
      <c r="O167" s="508"/>
      <c r="P167" s="508"/>
      <c r="Q167" s="508"/>
      <c r="R167" s="508"/>
      <c r="S167" s="188">
        <f t="shared" si="37"/>
        <v>0</v>
      </c>
      <c r="V167" s="596">
        <v>9</v>
      </c>
      <c r="W167" s="590"/>
      <c r="X167" s="591"/>
      <c r="Y167" s="592"/>
      <c r="Z167" s="34">
        <f t="shared" si="38"/>
        <v>0</v>
      </c>
    </row>
    <row r="168" spans="1:26" s="8" customFormat="1" ht="13.5" thickBot="1" x14ac:dyDescent="0.25">
      <c r="A168" s="599"/>
      <c r="B168" s="177"/>
      <c r="C168" s="177"/>
      <c r="D168" s="181"/>
      <c r="F168" s="600">
        <v>10</v>
      </c>
      <c r="G168" s="601"/>
      <c r="H168" s="602"/>
      <c r="I168" s="602"/>
      <c r="J168" s="602"/>
      <c r="K168" s="602"/>
      <c r="L168" s="602"/>
      <c r="M168" s="602"/>
      <c r="N168" s="603"/>
      <c r="O168" s="604"/>
      <c r="P168" s="604"/>
      <c r="Q168" s="604"/>
      <c r="R168" s="604"/>
      <c r="S168" s="188">
        <f t="shared" si="37"/>
        <v>0</v>
      </c>
      <c r="V168" s="605">
        <v>10</v>
      </c>
      <c r="W168" s="606"/>
      <c r="X168" s="607"/>
      <c r="Y168" s="608"/>
      <c r="Z168" s="192">
        <f t="shared" si="38"/>
        <v>0</v>
      </c>
    </row>
    <row r="169" spans="1:26" ht="13.5" thickBot="1" x14ac:dyDescent="0.25">
      <c r="A169" s="599"/>
      <c r="E169" s="8"/>
      <c r="F169" s="609" t="s">
        <v>296</v>
      </c>
      <c r="G169" s="190">
        <f t="shared" ref="G169:S169" si="39">SUM(G159:G168)</f>
        <v>0</v>
      </c>
      <c r="H169" s="191">
        <f t="shared" si="39"/>
        <v>0</v>
      </c>
      <c r="I169" s="191">
        <f t="shared" si="39"/>
        <v>0</v>
      </c>
      <c r="J169" s="191">
        <f t="shared" si="39"/>
        <v>0</v>
      </c>
      <c r="K169" s="191">
        <f t="shared" si="39"/>
        <v>0</v>
      </c>
      <c r="L169" s="191">
        <f t="shared" si="39"/>
        <v>0</v>
      </c>
      <c r="M169" s="191">
        <f t="shared" si="39"/>
        <v>0</v>
      </c>
      <c r="N169" s="191">
        <f t="shared" si="39"/>
        <v>0</v>
      </c>
      <c r="O169" s="191">
        <f t="shared" si="39"/>
        <v>0</v>
      </c>
      <c r="P169" s="191">
        <f>SUM(P159:P168)</f>
        <v>0</v>
      </c>
      <c r="Q169" s="191">
        <f>SUM(Q159:Q168)</f>
        <v>0</v>
      </c>
      <c r="R169" s="191">
        <f>SUM(R159:R168)</f>
        <v>0</v>
      </c>
      <c r="S169" s="189">
        <f t="shared" si="39"/>
        <v>0</v>
      </c>
      <c r="T169" s="8"/>
      <c r="U169" s="8"/>
      <c r="V169" s="565" t="s">
        <v>296</v>
      </c>
      <c r="W169" s="195">
        <f>SUM(W159:W168)</f>
        <v>0</v>
      </c>
      <c r="X169" s="195">
        <f>SUM(X159:X168)</f>
        <v>0</v>
      </c>
      <c r="Y169" s="195">
        <f>SUM(Y159:Y168)</f>
        <v>0</v>
      </c>
      <c r="Z169" s="193">
        <f t="shared" si="38"/>
        <v>0</v>
      </c>
    </row>
    <row r="170" spans="1:26" x14ac:dyDescent="0.2">
      <c r="A170" s="599"/>
      <c r="E170" s="8"/>
      <c r="T170" s="8"/>
    </row>
    <row r="171" spans="1:26" ht="20.25" x14ac:dyDescent="0.2">
      <c r="A171" s="599"/>
      <c r="E171" s="8"/>
      <c r="F171" s="429" t="s">
        <v>274</v>
      </c>
      <c r="T171" s="8"/>
      <c r="V171" s="429" t="s">
        <v>317</v>
      </c>
      <c r="W171" s="8"/>
      <c r="X171" s="8"/>
      <c r="Y171" s="8"/>
      <c r="Z171" s="8"/>
    </row>
    <row r="172" spans="1:26" s="8" customFormat="1" ht="13.5" thickBot="1" x14ac:dyDescent="0.25">
      <c r="A172" s="599"/>
      <c r="B172" s="177"/>
      <c r="C172" s="177"/>
      <c r="D172" s="181"/>
      <c r="F172" s="4" t="s">
        <v>416</v>
      </c>
      <c r="H172" s="94">
        <f>'Function Scoring'!$M$10</f>
        <v>0</v>
      </c>
      <c r="I172" s="7"/>
      <c r="J172" s="7"/>
      <c r="O172" s="7"/>
      <c r="P172" s="7"/>
      <c r="Q172" s="7"/>
      <c r="R172" s="7"/>
      <c r="S172" s="7"/>
      <c r="U172" s="7"/>
      <c r="V172" s="4" t="s">
        <v>416</v>
      </c>
      <c r="X172" s="94">
        <f>'Function Scoring'!$M$10</f>
        <v>0</v>
      </c>
    </row>
    <row r="173" spans="1:26" s="8" customFormat="1" ht="48" customHeight="1" x14ac:dyDescent="0.2">
      <c r="A173" s="160" t="s">
        <v>416</v>
      </c>
      <c r="B173" s="94">
        <f>'Function Scoring'!$M$10</f>
        <v>0</v>
      </c>
      <c r="C173" s="177"/>
      <c r="D173" s="181"/>
      <c r="F173" s="567" t="s">
        <v>274</v>
      </c>
      <c r="G173" s="568" t="s">
        <v>275</v>
      </c>
      <c r="H173" s="569" t="s">
        <v>276</v>
      </c>
      <c r="I173" s="569" t="s">
        <v>277</v>
      </c>
      <c r="J173" s="569" t="s">
        <v>278</v>
      </c>
      <c r="K173" s="570" t="s">
        <v>279</v>
      </c>
      <c r="L173" s="570" t="s">
        <v>280</v>
      </c>
      <c r="M173" s="570" t="s">
        <v>281</v>
      </c>
      <c r="N173" s="570" t="s">
        <v>282</v>
      </c>
      <c r="O173" s="767" t="s">
        <v>283</v>
      </c>
      <c r="P173" s="765" t="s">
        <v>435</v>
      </c>
      <c r="Q173" s="765"/>
      <c r="R173" s="765"/>
      <c r="S173" s="521"/>
      <c r="T173" s="7"/>
      <c r="V173" s="571" t="s">
        <v>318</v>
      </c>
      <c r="W173" s="523" t="s">
        <v>298</v>
      </c>
      <c r="X173" s="524" t="s">
        <v>319</v>
      </c>
      <c r="Y173" s="525" t="s">
        <v>434</v>
      </c>
      <c r="Z173" s="526" t="s">
        <v>392</v>
      </c>
    </row>
    <row r="174" spans="1:26" s="8" customFormat="1" ht="39" thickBot="1" x14ac:dyDescent="0.25">
      <c r="A174" s="465" t="s">
        <v>317</v>
      </c>
      <c r="B174" s="179" t="s">
        <v>303</v>
      </c>
      <c r="C174" s="179" t="s">
        <v>304</v>
      </c>
      <c r="D174" s="182" t="s">
        <v>302</v>
      </c>
      <c r="F174" s="572" t="s">
        <v>287</v>
      </c>
      <c r="G174" s="573" t="s">
        <v>288</v>
      </c>
      <c r="H174" s="574" t="s">
        <v>289</v>
      </c>
      <c r="I174" s="575" t="s">
        <v>290</v>
      </c>
      <c r="J174" s="576" t="s">
        <v>291</v>
      </c>
      <c r="K174" s="143" t="s">
        <v>292</v>
      </c>
      <c r="L174" s="143" t="s">
        <v>293</v>
      </c>
      <c r="M174" s="143" t="s">
        <v>294</v>
      </c>
      <c r="N174" s="577" t="s">
        <v>295</v>
      </c>
      <c r="O174" s="768"/>
      <c r="P174" s="534" t="s">
        <v>544</v>
      </c>
      <c r="Q174" s="535" t="s">
        <v>546</v>
      </c>
      <c r="R174" s="536" t="s">
        <v>545</v>
      </c>
      <c r="S174" s="412" t="s">
        <v>392</v>
      </c>
      <c r="T174" s="7"/>
      <c r="V174" s="537"/>
      <c r="W174" s="538"/>
      <c r="X174" s="539"/>
      <c r="Y174" s="540"/>
      <c r="Z174" s="192"/>
    </row>
    <row r="175" spans="1:26" s="8" customFormat="1" ht="36" customHeight="1" x14ac:dyDescent="0.2">
      <c r="A175" s="1" t="s">
        <v>298</v>
      </c>
      <c r="B175" s="177">
        <v>1</v>
      </c>
      <c r="C175" s="177" t="e">
        <f>W185/$S185</f>
        <v>#DIV/0!</v>
      </c>
      <c r="D175" s="181" t="e">
        <f t="shared" ref="D175:D180" si="40">C175*B175</f>
        <v>#DIV/0!</v>
      </c>
      <c r="F175" s="578">
        <v>1</v>
      </c>
      <c r="G175" s="579"/>
      <c r="H175" s="580"/>
      <c r="I175" s="580"/>
      <c r="J175" s="580"/>
      <c r="K175" s="580"/>
      <c r="L175" s="580"/>
      <c r="M175" s="580"/>
      <c r="N175" s="581"/>
      <c r="O175" s="582"/>
      <c r="P175" s="582"/>
      <c r="Q175" s="582"/>
      <c r="R175" s="582"/>
      <c r="S175" s="188">
        <f t="shared" ref="S175:S184" si="41">SUM(G175:R175)</f>
        <v>0</v>
      </c>
      <c r="V175" s="583">
        <v>1</v>
      </c>
      <c r="W175" s="584"/>
      <c r="X175" s="585"/>
      <c r="Y175" s="586"/>
      <c r="Z175" s="32">
        <f t="shared" ref="Z175:Z185" si="42">SUM(W175:Y175)</f>
        <v>0</v>
      </c>
    </row>
    <row r="176" spans="1:26" s="8" customFormat="1" ht="24" x14ac:dyDescent="0.2">
      <c r="A176" s="1" t="s">
        <v>319</v>
      </c>
      <c r="B176" s="177">
        <v>1</v>
      </c>
      <c r="C176" s="177" t="e">
        <f>(X185/S185)</f>
        <v>#DIV/0!</v>
      </c>
      <c r="D176" s="181" t="e">
        <f t="shared" si="40"/>
        <v>#DIV/0!</v>
      </c>
      <c r="F176" s="587">
        <v>2</v>
      </c>
      <c r="G176" s="588"/>
      <c r="H176" s="492"/>
      <c r="I176" s="492"/>
      <c r="J176" s="492"/>
      <c r="K176" s="492"/>
      <c r="L176" s="492"/>
      <c r="M176" s="492"/>
      <c r="N176" s="507"/>
      <c r="O176" s="508"/>
      <c r="P176" s="508"/>
      <c r="Q176" s="508"/>
      <c r="R176" s="508"/>
      <c r="S176" s="188">
        <f t="shared" si="41"/>
        <v>0</v>
      </c>
      <c r="V176" s="589">
        <v>2</v>
      </c>
      <c r="W176" s="590"/>
      <c r="X176" s="591"/>
      <c r="Y176" s="592"/>
      <c r="Z176" s="34">
        <f t="shared" si="42"/>
        <v>0</v>
      </c>
    </row>
    <row r="177" spans="1:26" s="8" customFormat="1" ht="24" x14ac:dyDescent="0.2">
      <c r="A177" s="1" t="s">
        <v>299</v>
      </c>
      <c r="B177" s="177">
        <v>0.5</v>
      </c>
      <c r="C177" s="177" t="e">
        <f>SUM(P185:R185,Y185)/$S185</f>
        <v>#DIV/0!</v>
      </c>
      <c r="D177" s="181" t="e">
        <f t="shared" si="40"/>
        <v>#DIV/0!</v>
      </c>
      <c r="F177" s="593">
        <v>3</v>
      </c>
      <c r="G177" s="594"/>
      <c r="H177" s="595"/>
      <c r="I177" s="595"/>
      <c r="J177" s="595"/>
      <c r="K177" s="595"/>
      <c r="L177" s="595"/>
      <c r="M177" s="595"/>
      <c r="N177" s="507"/>
      <c r="O177" s="508"/>
      <c r="P177" s="508"/>
      <c r="Q177" s="508"/>
      <c r="R177" s="508"/>
      <c r="S177" s="188">
        <f t="shared" si="41"/>
        <v>0</v>
      </c>
      <c r="V177" s="596">
        <v>3</v>
      </c>
      <c r="W177" s="590"/>
      <c r="X177" s="591"/>
      <c r="Y177" s="592"/>
      <c r="Z177" s="34">
        <f t="shared" si="42"/>
        <v>0</v>
      </c>
    </row>
    <row r="178" spans="1:26" s="8" customFormat="1" x14ac:dyDescent="0.2">
      <c r="A178" s="1" t="s">
        <v>409</v>
      </c>
      <c r="B178" s="177">
        <v>0.4</v>
      </c>
      <c r="C178" s="177" t="e">
        <f>N185/S185</f>
        <v>#DIV/0!</v>
      </c>
      <c r="D178" s="181" t="e">
        <f t="shared" si="40"/>
        <v>#DIV/0!</v>
      </c>
      <c r="F178" s="587">
        <v>4</v>
      </c>
      <c r="G178" s="588"/>
      <c r="H178" s="492"/>
      <c r="I178" s="492"/>
      <c r="J178" s="492"/>
      <c r="K178" s="492"/>
      <c r="L178" s="492"/>
      <c r="M178" s="492"/>
      <c r="N178" s="507"/>
      <c r="O178" s="508"/>
      <c r="P178" s="508"/>
      <c r="Q178" s="508"/>
      <c r="R178" s="508"/>
      <c r="S178" s="188">
        <f t="shared" si="41"/>
        <v>0</v>
      </c>
      <c r="V178" s="589">
        <v>4</v>
      </c>
      <c r="W178" s="590"/>
      <c r="X178" s="591"/>
      <c r="Y178" s="592"/>
      <c r="Z178" s="34">
        <f t="shared" si="42"/>
        <v>0</v>
      </c>
    </row>
    <row r="179" spans="1:26" s="8" customFormat="1" x14ac:dyDescent="0.2">
      <c r="A179" s="281" t="s">
        <v>300</v>
      </c>
      <c r="B179" s="177">
        <v>0.3</v>
      </c>
      <c r="C179" s="177" t="e">
        <f>(SUM(H185:M185))/S185</f>
        <v>#DIV/0!</v>
      </c>
      <c r="D179" s="181" t="e">
        <f t="shared" si="40"/>
        <v>#DIV/0!</v>
      </c>
      <c r="F179" s="587">
        <v>5</v>
      </c>
      <c r="G179" s="594"/>
      <c r="H179" s="595"/>
      <c r="I179" s="595"/>
      <c r="J179" s="595"/>
      <c r="K179" s="595"/>
      <c r="L179" s="595"/>
      <c r="M179" s="595"/>
      <c r="N179" s="507"/>
      <c r="O179" s="508"/>
      <c r="P179" s="508"/>
      <c r="Q179" s="508"/>
      <c r="R179" s="508"/>
      <c r="S179" s="188">
        <f t="shared" si="41"/>
        <v>0</v>
      </c>
      <c r="V179" s="589">
        <v>5</v>
      </c>
      <c r="W179" s="590"/>
      <c r="X179" s="591"/>
      <c r="Y179" s="592"/>
      <c r="Z179" s="34">
        <f t="shared" si="42"/>
        <v>0</v>
      </c>
    </row>
    <row r="180" spans="1:26" s="8" customFormat="1" x14ac:dyDescent="0.2">
      <c r="A180" s="281" t="s">
        <v>301</v>
      </c>
      <c r="B180" s="177">
        <v>0.1</v>
      </c>
      <c r="C180" s="177" t="e">
        <f>(SUM(G185,O185))/S185</f>
        <v>#DIV/0!</v>
      </c>
      <c r="D180" s="181" t="e">
        <f t="shared" si="40"/>
        <v>#DIV/0!</v>
      </c>
      <c r="F180" s="593">
        <v>6</v>
      </c>
      <c r="G180" s="588"/>
      <c r="H180" s="492"/>
      <c r="I180" s="492"/>
      <c r="J180" s="492"/>
      <c r="K180" s="492"/>
      <c r="L180" s="492"/>
      <c r="M180" s="492"/>
      <c r="N180" s="507"/>
      <c r="O180" s="508"/>
      <c r="P180" s="508"/>
      <c r="Q180" s="508"/>
      <c r="R180" s="508"/>
      <c r="S180" s="188">
        <f t="shared" si="41"/>
        <v>0</v>
      </c>
      <c r="V180" s="596">
        <v>6</v>
      </c>
      <c r="W180" s="590"/>
      <c r="X180" s="591"/>
      <c r="Y180" s="592"/>
      <c r="Z180" s="34">
        <f t="shared" si="42"/>
        <v>0</v>
      </c>
    </row>
    <row r="181" spans="1:26" s="8" customFormat="1" x14ac:dyDescent="0.2">
      <c r="A181" s="281" t="s">
        <v>402</v>
      </c>
      <c r="B181" s="179"/>
      <c r="C181" s="182"/>
      <c r="D181" s="182" t="e">
        <f>SUM(D175:D180)</f>
        <v>#DIV/0!</v>
      </c>
      <c r="F181" s="587">
        <v>7</v>
      </c>
      <c r="G181" s="597"/>
      <c r="H181" s="598"/>
      <c r="I181" s="598"/>
      <c r="J181" s="492"/>
      <c r="K181" s="492"/>
      <c r="L181" s="492"/>
      <c r="M181" s="492"/>
      <c r="N181" s="507"/>
      <c r="O181" s="508"/>
      <c r="P181" s="508"/>
      <c r="Q181" s="508"/>
      <c r="R181" s="508"/>
      <c r="S181" s="188">
        <f t="shared" si="41"/>
        <v>0</v>
      </c>
      <c r="V181" s="589">
        <v>7</v>
      </c>
      <c r="W181" s="590"/>
      <c r="X181" s="591"/>
      <c r="Y181" s="592"/>
      <c r="Z181" s="34">
        <f t="shared" si="42"/>
        <v>0</v>
      </c>
    </row>
    <row r="182" spans="1:26" s="8" customFormat="1" ht="16.5" x14ac:dyDescent="0.2">
      <c r="A182" s="555" t="s">
        <v>414</v>
      </c>
      <c r="B182" s="177"/>
      <c r="C182" s="177"/>
      <c r="D182" s="182" t="e">
        <f>D181/$B$54</f>
        <v>#DIV/0!</v>
      </c>
      <c r="E182" s="7"/>
      <c r="F182" s="587">
        <v>8</v>
      </c>
      <c r="G182" s="594"/>
      <c r="H182" s="595"/>
      <c r="I182" s="595"/>
      <c r="J182" s="595"/>
      <c r="K182" s="595"/>
      <c r="L182" s="595"/>
      <c r="M182" s="595"/>
      <c r="N182" s="507"/>
      <c r="O182" s="508"/>
      <c r="P182" s="508"/>
      <c r="Q182" s="508"/>
      <c r="R182" s="508"/>
      <c r="S182" s="188">
        <f t="shared" si="41"/>
        <v>0</v>
      </c>
      <c r="V182" s="589">
        <v>8</v>
      </c>
      <c r="W182" s="590"/>
      <c r="X182" s="591"/>
      <c r="Y182" s="592"/>
      <c r="Z182" s="34">
        <f t="shared" si="42"/>
        <v>0</v>
      </c>
    </row>
    <row r="183" spans="1:26" s="8" customFormat="1" ht="16.5" x14ac:dyDescent="0.2">
      <c r="A183" s="555" t="s">
        <v>438</v>
      </c>
      <c r="D183" s="41" t="e">
        <f>IF(D182&lt;=1,D182,1)</f>
        <v>#DIV/0!</v>
      </c>
      <c r="E183" s="7"/>
      <c r="F183" s="593">
        <v>9</v>
      </c>
      <c r="G183" s="588"/>
      <c r="H183" s="492"/>
      <c r="I183" s="492"/>
      <c r="J183" s="492"/>
      <c r="K183" s="492"/>
      <c r="L183" s="492"/>
      <c r="M183" s="492"/>
      <c r="N183" s="507"/>
      <c r="O183" s="508"/>
      <c r="P183" s="508"/>
      <c r="Q183" s="508"/>
      <c r="R183" s="508"/>
      <c r="S183" s="188">
        <f t="shared" si="41"/>
        <v>0</v>
      </c>
      <c r="V183" s="596">
        <v>9</v>
      </c>
      <c r="W183" s="590"/>
      <c r="X183" s="591"/>
      <c r="Y183" s="592"/>
      <c r="Z183" s="34">
        <f t="shared" si="42"/>
        <v>0</v>
      </c>
    </row>
    <row r="184" spans="1:26" s="8" customFormat="1" ht="13.5" thickBot="1" x14ac:dyDescent="0.25">
      <c r="A184" s="599"/>
      <c r="B184" s="177"/>
      <c r="C184" s="177"/>
      <c r="D184" s="181"/>
      <c r="F184" s="600">
        <v>10</v>
      </c>
      <c r="G184" s="601"/>
      <c r="H184" s="602"/>
      <c r="I184" s="602"/>
      <c r="J184" s="602"/>
      <c r="K184" s="602"/>
      <c r="L184" s="602"/>
      <c r="M184" s="602"/>
      <c r="N184" s="603"/>
      <c r="O184" s="604"/>
      <c r="P184" s="604"/>
      <c r="Q184" s="604"/>
      <c r="R184" s="604"/>
      <c r="S184" s="188">
        <f t="shared" si="41"/>
        <v>0</v>
      </c>
      <c r="V184" s="605">
        <v>10</v>
      </c>
      <c r="W184" s="606"/>
      <c r="X184" s="607"/>
      <c r="Y184" s="608"/>
      <c r="Z184" s="192">
        <f t="shared" si="42"/>
        <v>0</v>
      </c>
    </row>
    <row r="185" spans="1:26" ht="13.5" thickBot="1" x14ac:dyDescent="0.25">
      <c r="A185" s="599"/>
      <c r="E185" s="8"/>
      <c r="F185" s="609" t="s">
        <v>296</v>
      </c>
      <c r="G185" s="190">
        <f t="shared" ref="G185:S185" si="43">SUM(G175:G184)</f>
        <v>0</v>
      </c>
      <c r="H185" s="191">
        <f t="shared" si="43"/>
        <v>0</v>
      </c>
      <c r="I185" s="191">
        <f t="shared" si="43"/>
        <v>0</v>
      </c>
      <c r="J185" s="191">
        <f t="shared" si="43"/>
        <v>0</v>
      </c>
      <c r="K185" s="191">
        <f t="shared" si="43"/>
        <v>0</v>
      </c>
      <c r="L185" s="191">
        <f t="shared" si="43"/>
        <v>0</v>
      </c>
      <c r="M185" s="191">
        <f t="shared" si="43"/>
        <v>0</v>
      </c>
      <c r="N185" s="191">
        <f t="shared" si="43"/>
        <v>0</v>
      </c>
      <c r="O185" s="191">
        <f t="shared" si="43"/>
        <v>0</v>
      </c>
      <c r="P185" s="191">
        <f>SUM(P175:P184)</f>
        <v>0</v>
      </c>
      <c r="Q185" s="191">
        <f>SUM(Q175:Q184)</f>
        <v>0</v>
      </c>
      <c r="R185" s="191">
        <f>SUM(R175:R184)</f>
        <v>0</v>
      </c>
      <c r="S185" s="189">
        <f t="shared" si="43"/>
        <v>0</v>
      </c>
      <c r="T185" s="8"/>
      <c r="U185" s="8"/>
      <c r="V185" s="565" t="s">
        <v>296</v>
      </c>
      <c r="W185" s="195">
        <f>SUM(W175:W184)</f>
        <v>0</v>
      </c>
      <c r="X185" s="195">
        <f>SUM(X175:X184)</f>
        <v>0</v>
      </c>
      <c r="Y185" s="195">
        <f>SUM(Y175:Y184)</f>
        <v>0</v>
      </c>
      <c r="Z185" s="193">
        <f t="shared" si="42"/>
        <v>0</v>
      </c>
    </row>
    <row r="186" spans="1:26" x14ac:dyDescent="0.2">
      <c r="A186" s="599"/>
      <c r="E186" s="8"/>
      <c r="T186" s="8"/>
    </row>
    <row r="187" spans="1:26" ht="20.25" x14ac:dyDescent="0.2">
      <c r="A187" s="599"/>
      <c r="E187" s="8"/>
      <c r="F187" s="429" t="s">
        <v>274</v>
      </c>
      <c r="T187" s="8"/>
      <c r="V187" s="429" t="s">
        <v>317</v>
      </c>
      <c r="W187" s="8"/>
      <c r="X187" s="8"/>
      <c r="Y187" s="8"/>
      <c r="Z187" s="8"/>
    </row>
    <row r="188" spans="1:26" s="8" customFormat="1" ht="13.5" thickBot="1" x14ac:dyDescent="0.25">
      <c r="A188" s="599"/>
      <c r="B188" s="177"/>
      <c r="C188" s="177"/>
      <c r="D188" s="181"/>
      <c r="F188" s="4" t="s">
        <v>416</v>
      </c>
      <c r="H188" s="94">
        <f>'Function Scoring'!$N$10</f>
        <v>0</v>
      </c>
      <c r="I188" s="7"/>
      <c r="J188" s="7"/>
      <c r="O188" s="7"/>
      <c r="P188" s="7"/>
      <c r="Q188" s="7"/>
      <c r="R188" s="7"/>
      <c r="S188" s="7"/>
      <c r="U188" s="7"/>
      <c r="V188" s="4" t="s">
        <v>416</v>
      </c>
      <c r="X188" s="94">
        <f>'Function Scoring'!$N$10</f>
        <v>0</v>
      </c>
    </row>
    <row r="189" spans="1:26" s="8" customFormat="1" ht="48" customHeight="1" x14ac:dyDescent="0.2">
      <c r="A189" s="4" t="s">
        <v>416</v>
      </c>
      <c r="B189" s="183">
        <f>'Function Scoring'!$N$10</f>
        <v>0</v>
      </c>
      <c r="C189" s="177"/>
      <c r="D189" s="181"/>
      <c r="F189" s="567" t="s">
        <v>274</v>
      </c>
      <c r="G189" s="568" t="s">
        <v>275</v>
      </c>
      <c r="H189" s="569" t="s">
        <v>276</v>
      </c>
      <c r="I189" s="569" t="s">
        <v>277</v>
      </c>
      <c r="J189" s="569" t="s">
        <v>278</v>
      </c>
      <c r="K189" s="570" t="s">
        <v>279</v>
      </c>
      <c r="L189" s="570" t="s">
        <v>280</v>
      </c>
      <c r="M189" s="570" t="s">
        <v>281</v>
      </c>
      <c r="N189" s="570" t="s">
        <v>282</v>
      </c>
      <c r="O189" s="767" t="s">
        <v>283</v>
      </c>
      <c r="P189" s="765" t="s">
        <v>435</v>
      </c>
      <c r="Q189" s="765"/>
      <c r="R189" s="765"/>
      <c r="S189" s="521"/>
      <c r="T189" s="7"/>
      <c r="V189" s="571" t="s">
        <v>318</v>
      </c>
      <c r="W189" s="523" t="s">
        <v>298</v>
      </c>
      <c r="X189" s="524" t="s">
        <v>319</v>
      </c>
      <c r="Y189" s="525" t="s">
        <v>434</v>
      </c>
      <c r="Z189" s="526" t="s">
        <v>392</v>
      </c>
    </row>
    <row r="190" spans="1:26" s="8" customFormat="1" ht="39" thickBot="1" x14ac:dyDescent="0.25">
      <c r="A190" s="465" t="s">
        <v>317</v>
      </c>
      <c r="B190" s="179" t="s">
        <v>303</v>
      </c>
      <c r="C190" s="179" t="s">
        <v>304</v>
      </c>
      <c r="D190" s="182" t="s">
        <v>302</v>
      </c>
      <c r="F190" s="572" t="s">
        <v>287</v>
      </c>
      <c r="G190" s="573" t="s">
        <v>288</v>
      </c>
      <c r="H190" s="574" t="s">
        <v>289</v>
      </c>
      <c r="I190" s="575" t="s">
        <v>290</v>
      </c>
      <c r="J190" s="576" t="s">
        <v>291</v>
      </c>
      <c r="K190" s="143" t="s">
        <v>292</v>
      </c>
      <c r="L190" s="143" t="s">
        <v>293</v>
      </c>
      <c r="M190" s="143" t="s">
        <v>294</v>
      </c>
      <c r="N190" s="577" t="s">
        <v>295</v>
      </c>
      <c r="O190" s="768"/>
      <c r="P190" s="534" t="s">
        <v>544</v>
      </c>
      <c r="Q190" s="535" t="s">
        <v>546</v>
      </c>
      <c r="R190" s="536" t="s">
        <v>545</v>
      </c>
      <c r="S190" s="412" t="s">
        <v>392</v>
      </c>
      <c r="T190" s="7"/>
      <c r="V190" s="537"/>
      <c r="W190" s="538"/>
      <c r="X190" s="539"/>
      <c r="Y190" s="540"/>
      <c r="Z190" s="192"/>
    </row>
    <row r="191" spans="1:26" s="8" customFormat="1" ht="36" customHeight="1" x14ac:dyDescent="0.2">
      <c r="A191" s="1" t="s">
        <v>298</v>
      </c>
      <c r="B191" s="177">
        <v>1</v>
      </c>
      <c r="C191" s="177" t="e">
        <f>W201/$S201</f>
        <v>#DIV/0!</v>
      </c>
      <c r="D191" s="181" t="e">
        <f t="shared" ref="D191:D196" si="44">C191*B191</f>
        <v>#DIV/0!</v>
      </c>
      <c r="F191" s="578">
        <v>1</v>
      </c>
      <c r="G191" s="579"/>
      <c r="H191" s="580"/>
      <c r="I191" s="580"/>
      <c r="J191" s="580"/>
      <c r="K191" s="580"/>
      <c r="L191" s="580"/>
      <c r="M191" s="580"/>
      <c r="N191" s="581"/>
      <c r="O191" s="582"/>
      <c r="P191" s="582"/>
      <c r="Q191" s="582"/>
      <c r="R191" s="582"/>
      <c r="S191" s="188">
        <f t="shared" ref="S191:S200" si="45">SUM(G191:R191)</f>
        <v>0</v>
      </c>
      <c r="V191" s="583">
        <v>1</v>
      </c>
      <c r="W191" s="584"/>
      <c r="X191" s="585"/>
      <c r="Y191" s="586"/>
      <c r="Z191" s="32">
        <f t="shared" ref="Z191:Z201" si="46">SUM(W191:Y191)</f>
        <v>0</v>
      </c>
    </row>
    <row r="192" spans="1:26" s="8" customFormat="1" ht="24" x14ac:dyDescent="0.2">
      <c r="A192" s="1" t="s">
        <v>319</v>
      </c>
      <c r="B192" s="177">
        <v>1</v>
      </c>
      <c r="C192" s="177" t="e">
        <f>(X201/S201)</f>
        <v>#DIV/0!</v>
      </c>
      <c r="D192" s="181" t="e">
        <f t="shared" si="44"/>
        <v>#DIV/0!</v>
      </c>
      <c r="F192" s="587">
        <v>2</v>
      </c>
      <c r="G192" s="588"/>
      <c r="H192" s="492"/>
      <c r="I192" s="492"/>
      <c r="J192" s="492"/>
      <c r="K192" s="492"/>
      <c r="L192" s="492"/>
      <c r="M192" s="492"/>
      <c r="N192" s="507"/>
      <c r="O192" s="508"/>
      <c r="P192" s="508"/>
      <c r="Q192" s="508"/>
      <c r="R192" s="508"/>
      <c r="S192" s="188">
        <f t="shared" si="45"/>
        <v>0</v>
      </c>
      <c r="V192" s="589">
        <v>2</v>
      </c>
      <c r="W192" s="590"/>
      <c r="X192" s="591"/>
      <c r="Y192" s="592"/>
      <c r="Z192" s="34">
        <f t="shared" si="46"/>
        <v>0</v>
      </c>
    </row>
    <row r="193" spans="1:26" s="8" customFormat="1" ht="24" x14ac:dyDescent="0.2">
      <c r="A193" s="1" t="s">
        <v>299</v>
      </c>
      <c r="B193" s="177">
        <v>0.5</v>
      </c>
      <c r="C193" s="177" t="e">
        <f>SUM(P201:R201,Y201)/$S201</f>
        <v>#DIV/0!</v>
      </c>
      <c r="D193" s="181" t="e">
        <f t="shared" si="44"/>
        <v>#DIV/0!</v>
      </c>
      <c r="F193" s="593">
        <v>3</v>
      </c>
      <c r="G193" s="594"/>
      <c r="H193" s="595"/>
      <c r="I193" s="595"/>
      <c r="J193" s="595"/>
      <c r="K193" s="595"/>
      <c r="L193" s="595"/>
      <c r="M193" s="595"/>
      <c r="N193" s="507"/>
      <c r="O193" s="508"/>
      <c r="P193" s="508"/>
      <c r="Q193" s="508"/>
      <c r="R193" s="508"/>
      <c r="S193" s="188">
        <f t="shared" si="45"/>
        <v>0</v>
      </c>
      <c r="V193" s="596">
        <v>3</v>
      </c>
      <c r="W193" s="590"/>
      <c r="X193" s="591"/>
      <c r="Y193" s="592"/>
      <c r="Z193" s="34">
        <f t="shared" si="46"/>
        <v>0</v>
      </c>
    </row>
    <row r="194" spans="1:26" s="8" customFormat="1" x14ac:dyDescent="0.2">
      <c r="A194" s="1" t="s">
        <v>409</v>
      </c>
      <c r="B194" s="177">
        <v>0.4</v>
      </c>
      <c r="C194" s="177" t="e">
        <f>N201/S201</f>
        <v>#DIV/0!</v>
      </c>
      <c r="D194" s="181" t="e">
        <f t="shared" si="44"/>
        <v>#DIV/0!</v>
      </c>
      <c r="F194" s="587">
        <v>4</v>
      </c>
      <c r="G194" s="588"/>
      <c r="H194" s="492"/>
      <c r="I194" s="492"/>
      <c r="J194" s="492"/>
      <c r="K194" s="492"/>
      <c r="L194" s="492"/>
      <c r="M194" s="492"/>
      <c r="N194" s="507"/>
      <c r="O194" s="508"/>
      <c r="P194" s="508"/>
      <c r="Q194" s="508"/>
      <c r="R194" s="508"/>
      <c r="S194" s="188">
        <f t="shared" si="45"/>
        <v>0</v>
      </c>
      <c r="V194" s="589">
        <v>4</v>
      </c>
      <c r="W194" s="590"/>
      <c r="X194" s="591"/>
      <c r="Y194" s="592"/>
      <c r="Z194" s="34">
        <f t="shared" si="46"/>
        <v>0</v>
      </c>
    </row>
    <row r="195" spans="1:26" s="8" customFormat="1" x14ac:dyDescent="0.2">
      <c r="A195" s="281" t="s">
        <v>300</v>
      </c>
      <c r="B195" s="177">
        <v>0.3</v>
      </c>
      <c r="C195" s="177" t="e">
        <f>(SUM(H201:M201))/S201</f>
        <v>#DIV/0!</v>
      </c>
      <c r="D195" s="181" t="e">
        <f t="shared" si="44"/>
        <v>#DIV/0!</v>
      </c>
      <c r="F195" s="587">
        <v>5</v>
      </c>
      <c r="G195" s="594"/>
      <c r="H195" s="595"/>
      <c r="I195" s="595"/>
      <c r="J195" s="595"/>
      <c r="K195" s="595"/>
      <c r="L195" s="595"/>
      <c r="M195" s="595"/>
      <c r="N195" s="507"/>
      <c r="O195" s="508"/>
      <c r="P195" s="508"/>
      <c r="Q195" s="508"/>
      <c r="R195" s="508"/>
      <c r="S195" s="188">
        <f t="shared" si="45"/>
        <v>0</v>
      </c>
      <c r="V195" s="589">
        <v>5</v>
      </c>
      <c r="W195" s="590"/>
      <c r="X195" s="591"/>
      <c r="Y195" s="592"/>
      <c r="Z195" s="34">
        <f t="shared" si="46"/>
        <v>0</v>
      </c>
    </row>
    <row r="196" spans="1:26" s="8" customFormat="1" x14ac:dyDescent="0.2">
      <c r="A196" s="281" t="s">
        <v>301</v>
      </c>
      <c r="B196" s="177">
        <v>0.1</v>
      </c>
      <c r="C196" s="177" t="e">
        <f>(SUM(G201,O201))/S201</f>
        <v>#DIV/0!</v>
      </c>
      <c r="D196" s="181" t="e">
        <f t="shared" si="44"/>
        <v>#DIV/0!</v>
      </c>
      <c r="E196" s="7"/>
      <c r="F196" s="593">
        <v>6</v>
      </c>
      <c r="G196" s="588"/>
      <c r="H196" s="492"/>
      <c r="I196" s="492"/>
      <c r="J196" s="492"/>
      <c r="K196" s="492"/>
      <c r="L196" s="492"/>
      <c r="M196" s="492"/>
      <c r="N196" s="507"/>
      <c r="O196" s="508"/>
      <c r="P196" s="508"/>
      <c r="Q196" s="508"/>
      <c r="R196" s="508"/>
      <c r="S196" s="188">
        <f t="shared" si="45"/>
        <v>0</v>
      </c>
      <c r="V196" s="596">
        <v>6</v>
      </c>
      <c r="W196" s="590"/>
      <c r="X196" s="591"/>
      <c r="Y196" s="592"/>
      <c r="Z196" s="34">
        <f t="shared" si="46"/>
        <v>0</v>
      </c>
    </row>
    <row r="197" spans="1:26" s="8" customFormat="1" x14ac:dyDescent="0.2">
      <c r="A197" s="281" t="s">
        <v>402</v>
      </c>
      <c r="B197" s="179"/>
      <c r="C197" s="182"/>
      <c r="D197" s="182" t="e">
        <f>SUM(D191:D196)</f>
        <v>#DIV/0!</v>
      </c>
      <c r="E197" s="7"/>
      <c r="F197" s="587">
        <v>7</v>
      </c>
      <c r="G197" s="597"/>
      <c r="H197" s="598"/>
      <c r="I197" s="598"/>
      <c r="J197" s="492"/>
      <c r="K197" s="492"/>
      <c r="L197" s="492"/>
      <c r="M197" s="492"/>
      <c r="N197" s="507"/>
      <c r="O197" s="508"/>
      <c r="P197" s="508"/>
      <c r="Q197" s="508"/>
      <c r="R197" s="508"/>
      <c r="S197" s="188">
        <f t="shared" si="45"/>
        <v>0</v>
      </c>
      <c r="V197" s="589">
        <v>7</v>
      </c>
      <c r="W197" s="590"/>
      <c r="X197" s="591"/>
      <c r="Y197" s="592"/>
      <c r="Z197" s="34">
        <f t="shared" si="46"/>
        <v>0</v>
      </c>
    </row>
    <row r="198" spans="1:26" s="8" customFormat="1" ht="16.5" x14ac:dyDescent="0.2">
      <c r="A198" s="555" t="s">
        <v>414</v>
      </c>
      <c r="B198" s="177"/>
      <c r="C198" s="177"/>
      <c r="D198" s="182" t="e">
        <f>D197/$B$54</f>
        <v>#DIV/0!</v>
      </c>
      <c r="F198" s="587">
        <v>8</v>
      </c>
      <c r="G198" s="594"/>
      <c r="H198" s="595"/>
      <c r="I198" s="595"/>
      <c r="J198" s="595"/>
      <c r="K198" s="595"/>
      <c r="L198" s="595"/>
      <c r="M198" s="595"/>
      <c r="N198" s="507"/>
      <c r="O198" s="508"/>
      <c r="P198" s="508"/>
      <c r="Q198" s="508"/>
      <c r="R198" s="508"/>
      <c r="S198" s="188">
        <f t="shared" si="45"/>
        <v>0</v>
      </c>
      <c r="V198" s="589">
        <v>8</v>
      </c>
      <c r="W198" s="590"/>
      <c r="X198" s="591"/>
      <c r="Y198" s="592"/>
      <c r="Z198" s="34">
        <f t="shared" si="46"/>
        <v>0</v>
      </c>
    </row>
    <row r="199" spans="1:26" s="8" customFormat="1" ht="16.5" x14ac:dyDescent="0.2">
      <c r="A199" s="555" t="s">
        <v>438</v>
      </c>
      <c r="D199" s="41" t="e">
        <f>IF(D198&lt;=1,D198,1)</f>
        <v>#DIV/0!</v>
      </c>
      <c r="F199" s="593">
        <v>9</v>
      </c>
      <c r="G199" s="588"/>
      <c r="H199" s="492"/>
      <c r="I199" s="492"/>
      <c r="J199" s="492"/>
      <c r="K199" s="492"/>
      <c r="L199" s="492"/>
      <c r="M199" s="492"/>
      <c r="N199" s="507"/>
      <c r="O199" s="508"/>
      <c r="P199" s="508"/>
      <c r="Q199" s="508"/>
      <c r="R199" s="508"/>
      <c r="S199" s="188">
        <f t="shared" si="45"/>
        <v>0</v>
      </c>
      <c r="V199" s="596">
        <v>9</v>
      </c>
      <c r="W199" s="590"/>
      <c r="X199" s="591"/>
      <c r="Y199" s="592"/>
      <c r="Z199" s="34">
        <f t="shared" si="46"/>
        <v>0</v>
      </c>
    </row>
    <row r="200" spans="1:26" s="8" customFormat="1" ht="13.5" thickBot="1" x14ac:dyDescent="0.25">
      <c r="A200" s="599"/>
      <c r="B200" s="177"/>
      <c r="C200" s="177"/>
      <c r="D200" s="181"/>
      <c r="F200" s="600">
        <v>10</v>
      </c>
      <c r="G200" s="601"/>
      <c r="H200" s="602"/>
      <c r="I200" s="602"/>
      <c r="J200" s="602"/>
      <c r="K200" s="602"/>
      <c r="L200" s="602"/>
      <c r="M200" s="602"/>
      <c r="N200" s="603"/>
      <c r="O200" s="604"/>
      <c r="P200" s="604"/>
      <c r="Q200" s="604"/>
      <c r="R200" s="604"/>
      <c r="S200" s="188">
        <f t="shared" si="45"/>
        <v>0</v>
      </c>
      <c r="V200" s="605">
        <v>10</v>
      </c>
      <c r="W200" s="606"/>
      <c r="X200" s="607"/>
      <c r="Y200" s="608"/>
      <c r="Z200" s="192">
        <f t="shared" si="46"/>
        <v>0</v>
      </c>
    </row>
    <row r="201" spans="1:26" ht="13.5" thickBot="1" x14ac:dyDescent="0.25">
      <c r="A201" s="599"/>
      <c r="E201" s="8"/>
      <c r="F201" s="609" t="s">
        <v>296</v>
      </c>
      <c r="G201" s="190">
        <f t="shared" ref="G201:S201" si="47">SUM(G191:G200)</f>
        <v>0</v>
      </c>
      <c r="H201" s="191">
        <f t="shared" si="47"/>
        <v>0</v>
      </c>
      <c r="I201" s="191">
        <f t="shared" si="47"/>
        <v>0</v>
      </c>
      <c r="J201" s="191">
        <f t="shared" si="47"/>
        <v>0</v>
      </c>
      <c r="K201" s="191">
        <f t="shared" si="47"/>
        <v>0</v>
      </c>
      <c r="L201" s="191">
        <f t="shared" si="47"/>
        <v>0</v>
      </c>
      <c r="M201" s="191">
        <f t="shared" si="47"/>
        <v>0</v>
      </c>
      <c r="N201" s="191">
        <f t="shared" si="47"/>
        <v>0</v>
      </c>
      <c r="O201" s="191">
        <f t="shared" si="47"/>
        <v>0</v>
      </c>
      <c r="P201" s="191">
        <f>SUM(P191:P200)</f>
        <v>0</v>
      </c>
      <c r="Q201" s="191">
        <f>SUM(Q191:Q200)</f>
        <v>0</v>
      </c>
      <c r="R201" s="191">
        <f>SUM(R191:R200)</f>
        <v>0</v>
      </c>
      <c r="S201" s="189">
        <f t="shared" si="47"/>
        <v>0</v>
      </c>
      <c r="T201" s="8"/>
      <c r="U201" s="8"/>
      <c r="V201" s="565" t="s">
        <v>296</v>
      </c>
      <c r="W201" s="195">
        <f>SUM(W191:W200)</f>
        <v>0</v>
      </c>
      <c r="X201" s="195">
        <f>SUM(X191:X200)</f>
        <v>0</v>
      </c>
      <c r="Y201" s="195">
        <f>SUM(Y191:Y200)</f>
        <v>0</v>
      </c>
      <c r="Z201" s="193">
        <f t="shared" si="46"/>
        <v>0</v>
      </c>
    </row>
    <row r="202" spans="1:26" x14ac:dyDescent="0.2">
      <c r="A202" s="599"/>
      <c r="E202" s="8"/>
      <c r="T202" s="8"/>
    </row>
    <row r="203" spans="1:26" ht="20.25" x14ac:dyDescent="0.2">
      <c r="A203" s="599"/>
      <c r="E203" s="8"/>
      <c r="F203" s="429" t="s">
        <v>274</v>
      </c>
      <c r="T203" s="8"/>
      <c r="V203" s="429" t="s">
        <v>317</v>
      </c>
      <c r="W203" s="8"/>
      <c r="X203" s="8"/>
      <c r="Y203" s="8"/>
      <c r="Z203" s="8"/>
    </row>
    <row r="204" spans="1:26" s="8" customFormat="1" ht="13.5" thickBot="1" x14ac:dyDescent="0.25">
      <c r="A204" s="599"/>
      <c r="B204" s="177"/>
      <c r="C204" s="177"/>
      <c r="D204" s="181"/>
      <c r="F204" s="4" t="s">
        <v>416</v>
      </c>
      <c r="H204" s="94">
        <f>'Function Scoring'!$O$10</f>
        <v>0</v>
      </c>
      <c r="I204" s="7"/>
      <c r="J204" s="7"/>
      <c r="O204" s="7"/>
      <c r="P204" s="7"/>
      <c r="Q204" s="7"/>
      <c r="R204" s="7"/>
      <c r="S204" s="7"/>
      <c r="U204" s="7"/>
      <c r="V204" s="172" t="s">
        <v>416</v>
      </c>
      <c r="X204" s="94">
        <f>'Function Scoring'!$O$10</f>
        <v>0</v>
      </c>
    </row>
    <row r="205" spans="1:26" s="8" customFormat="1" ht="48" customHeight="1" x14ac:dyDescent="0.2">
      <c r="A205" s="4" t="s">
        <v>416</v>
      </c>
      <c r="B205" s="183">
        <f>'Function Scoring'!$O$10</f>
        <v>0</v>
      </c>
      <c r="C205" s="177"/>
      <c r="D205" s="181"/>
      <c r="F205" s="567" t="s">
        <v>274</v>
      </c>
      <c r="G205" s="568" t="s">
        <v>275</v>
      </c>
      <c r="H205" s="569" t="s">
        <v>276</v>
      </c>
      <c r="I205" s="569" t="s">
        <v>277</v>
      </c>
      <c r="J205" s="569" t="s">
        <v>278</v>
      </c>
      <c r="K205" s="570" t="s">
        <v>279</v>
      </c>
      <c r="L205" s="570" t="s">
        <v>280</v>
      </c>
      <c r="M205" s="570" t="s">
        <v>281</v>
      </c>
      <c r="N205" s="570" t="s">
        <v>282</v>
      </c>
      <c r="O205" s="767" t="s">
        <v>283</v>
      </c>
      <c r="P205" s="765" t="s">
        <v>435</v>
      </c>
      <c r="Q205" s="765"/>
      <c r="R205" s="765"/>
      <c r="S205" s="521"/>
      <c r="T205" s="7"/>
      <c r="V205" s="571" t="s">
        <v>318</v>
      </c>
      <c r="W205" s="523" t="s">
        <v>298</v>
      </c>
      <c r="X205" s="524" t="s">
        <v>319</v>
      </c>
      <c r="Y205" s="525" t="s">
        <v>434</v>
      </c>
      <c r="Z205" s="526" t="s">
        <v>392</v>
      </c>
    </row>
    <row r="206" spans="1:26" s="8" customFormat="1" ht="39" thickBot="1" x14ac:dyDescent="0.25">
      <c r="A206" s="465" t="s">
        <v>317</v>
      </c>
      <c r="B206" s="179" t="s">
        <v>303</v>
      </c>
      <c r="C206" s="179" t="s">
        <v>304</v>
      </c>
      <c r="D206" s="182" t="s">
        <v>302</v>
      </c>
      <c r="F206" s="572" t="s">
        <v>287</v>
      </c>
      <c r="G206" s="573" t="s">
        <v>288</v>
      </c>
      <c r="H206" s="574" t="s">
        <v>289</v>
      </c>
      <c r="I206" s="575" t="s">
        <v>290</v>
      </c>
      <c r="J206" s="576" t="s">
        <v>291</v>
      </c>
      <c r="K206" s="143" t="s">
        <v>292</v>
      </c>
      <c r="L206" s="143" t="s">
        <v>293</v>
      </c>
      <c r="M206" s="143" t="s">
        <v>294</v>
      </c>
      <c r="N206" s="577" t="s">
        <v>295</v>
      </c>
      <c r="O206" s="768"/>
      <c r="P206" s="534" t="s">
        <v>544</v>
      </c>
      <c r="Q206" s="535" t="s">
        <v>546</v>
      </c>
      <c r="R206" s="536" t="s">
        <v>545</v>
      </c>
      <c r="S206" s="412" t="s">
        <v>392</v>
      </c>
      <c r="T206" s="7"/>
      <c r="V206" s="537"/>
      <c r="W206" s="538"/>
      <c r="X206" s="539"/>
      <c r="Y206" s="540"/>
      <c r="Z206" s="192"/>
    </row>
    <row r="207" spans="1:26" s="8" customFormat="1" ht="36" customHeight="1" x14ac:dyDescent="0.2">
      <c r="A207" s="1" t="s">
        <v>298</v>
      </c>
      <c r="B207" s="177">
        <v>1</v>
      </c>
      <c r="C207" s="177" t="e">
        <f>W217/$S217</f>
        <v>#DIV/0!</v>
      </c>
      <c r="D207" s="181" t="e">
        <f t="shared" ref="D207:D212" si="48">C207*B207</f>
        <v>#DIV/0!</v>
      </c>
      <c r="F207" s="578">
        <v>1</v>
      </c>
      <c r="G207" s="579"/>
      <c r="H207" s="580"/>
      <c r="I207" s="580"/>
      <c r="J207" s="580"/>
      <c r="K207" s="580"/>
      <c r="L207" s="580"/>
      <c r="M207" s="580"/>
      <c r="N207" s="581"/>
      <c r="O207" s="582"/>
      <c r="P207" s="582"/>
      <c r="Q207" s="582"/>
      <c r="R207" s="582"/>
      <c r="S207" s="188">
        <f t="shared" ref="S207:S216" si="49">SUM(G207:R207)</f>
        <v>0</v>
      </c>
      <c r="V207" s="583">
        <v>1</v>
      </c>
      <c r="W207" s="584"/>
      <c r="X207" s="585"/>
      <c r="Y207" s="586"/>
      <c r="Z207" s="32">
        <f t="shared" ref="Z207:Z217" si="50">SUM(W207:Y207)</f>
        <v>0</v>
      </c>
    </row>
    <row r="208" spans="1:26" s="8" customFormat="1" ht="24" x14ac:dyDescent="0.2">
      <c r="A208" s="1" t="s">
        <v>319</v>
      </c>
      <c r="B208" s="177">
        <v>1</v>
      </c>
      <c r="C208" s="177" t="e">
        <f>(X217/S217)</f>
        <v>#DIV/0!</v>
      </c>
      <c r="D208" s="181" t="e">
        <f t="shared" si="48"/>
        <v>#DIV/0!</v>
      </c>
      <c r="F208" s="587">
        <v>2</v>
      </c>
      <c r="G208" s="588"/>
      <c r="H208" s="492"/>
      <c r="I208" s="492"/>
      <c r="J208" s="492"/>
      <c r="K208" s="492"/>
      <c r="L208" s="492"/>
      <c r="M208" s="492"/>
      <c r="N208" s="507"/>
      <c r="O208" s="508"/>
      <c r="P208" s="508"/>
      <c r="Q208" s="508"/>
      <c r="R208" s="508"/>
      <c r="S208" s="188">
        <f t="shared" si="49"/>
        <v>0</v>
      </c>
      <c r="V208" s="589">
        <v>2</v>
      </c>
      <c r="W208" s="590"/>
      <c r="X208" s="591"/>
      <c r="Y208" s="592"/>
      <c r="Z208" s="34">
        <f t="shared" si="50"/>
        <v>0</v>
      </c>
    </row>
    <row r="209" spans="1:26" s="8" customFormat="1" ht="24" x14ac:dyDescent="0.2">
      <c r="A209" s="1" t="s">
        <v>299</v>
      </c>
      <c r="B209" s="177">
        <v>0.5</v>
      </c>
      <c r="C209" s="177" t="e">
        <f>SUM(P217:R217,Y217)/$S217</f>
        <v>#DIV/0!</v>
      </c>
      <c r="D209" s="181" t="e">
        <f t="shared" si="48"/>
        <v>#DIV/0!</v>
      </c>
      <c r="F209" s="593">
        <v>3</v>
      </c>
      <c r="G209" s="594"/>
      <c r="H209" s="595"/>
      <c r="I209" s="595"/>
      <c r="J209" s="595"/>
      <c r="K209" s="595"/>
      <c r="L209" s="595"/>
      <c r="M209" s="595"/>
      <c r="N209" s="507"/>
      <c r="O209" s="508"/>
      <c r="P209" s="508"/>
      <c r="Q209" s="508"/>
      <c r="R209" s="508"/>
      <c r="S209" s="188">
        <f t="shared" si="49"/>
        <v>0</v>
      </c>
      <c r="V209" s="596">
        <v>3</v>
      </c>
      <c r="W209" s="590"/>
      <c r="X209" s="591"/>
      <c r="Y209" s="592"/>
      <c r="Z209" s="34">
        <f t="shared" si="50"/>
        <v>0</v>
      </c>
    </row>
    <row r="210" spans="1:26" s="8" customFormat="1" x14ac:dyDescent="0.2">
      <c r="A210" s="1" t="s">
        <v>409</v>
      </c>
      <c r="B210" s="177">
        <v>0.4</v>
      </c>
      <c r="C210" s="177" t="e">
        <f>N217/S217</f>
        <v>#DIV/0!</v>
      </c>
      <c r="D210" s="181" t="e">
        <f t="shared" si="48"/>
        <v>#DIV/0!</v>
      </c>
      <c r="F210" s="587">
        <v>4</v>
      </c>
      <c r="G210" s="588"/>
      <c r="H210" s="492"/>
      <c r="I210" s="492"/>
      <c r="J210" s="492"/>
      <c r="K210" s="492"/>
      <c r="L210" s="492"/>
      <c r="M210" s="492"/>
      <c r="N210" s="507"/>
      <c r="O210" s="508"/>
      <c r="P210" s="508"/>
      <c r="Q210" s="508"/>
      <c r="R210" s="508"/>
      <c r="S210" s="188">
        <f t="shared" si="49"/>
        <v>0</v>
      </c>
      <c r="V210" s="589">
        <v>4</v>
      </c>
      <c r="W210" s="590"/>
      <c r="X210" s="591"/>
      <c r="Y210" s="592"/>
      <c r="Z210" s="34">
        <f t="shared" si="50"/>
        <v>0</v>
      </c>
    </row>
    <row r="211" spans="1:26" s="8" customFormat="1" x14ac:dyDescent="0.2">
      <c r="A211" s="281" t="s">
        <v>300</v>
      </c>
      <c r="B211" s="177">
        <v>0.3</v>
      </c>
      <c r="C211" s="177" t="e">
        <f>(SUM(H217:M217))/S217</f>
        <v>#DIV/0!</v>
      </c>
      <c r="D211" s="181" t="e">
        <f t="shared" si="48"/>
        <v>#DIV/0!</v>
      </c>
      <c r="E211" s="7"/>
      <c r="F211" s="587">
        <v>5</v>
      </c>
      <c r="G211" s="594"/>
      <c r="H211" s="595"/>
      <c r="I211" s="595"/>
      <c r="J211" s="595"/>
      <c r="K211" s="595"/>
      <c r="L211" s="595"/>
      <c r="M211" s="595"/>
      <c r="N211" s="507"/>
      <c r="O211" s="508"/>
      <c r="P211" s="508"/>
      <c r="Q211" s="508"/>
      <c r="R211" s="508"/>
      <c r="S211" s="188">
        <f t="shared" si="49"/>
        <v>0</v>
      </c>
      <c r="V211" s="589">
        <v>5</v>
      </c>
      <c r="W211" s="590"/>
      <c r="X211" s="591"/>
      <c r="Y211" s="592"/>
      <c r="Z211" s="34">
        <f t="shared" si="50"/>
        <v>0</v>
      </c>
    </row>
    <row r="212" spans="1:26" s="8" customFormat="1" x14ac:dyDescent="0.2">
      <c r="A212" s="281" t="s">
        <v>301</v>
      </c>
      <c r="B212" s="177">
        <v>0.1</v>
      </c>
      <c r="C212" s="177" t="e">
        <f>(SUM(G217,O217))/S217</f>
        <v>#DIV/0!</v>
      </c>
      <c r="D212" s="181" t="e">
        <f t="shared" si="48"/>
        <v>#DIV/0!</v>
      </c>
      <c r="E212" s="7"/>
      <c r="F212" s="593">
        <v>6</v>
      </c>
      <c r="G212" s="588"/>
      <c r="H212" s="492"/>
      <c r="I212" s="492"/>
      <c r="J212" s="492"/>
      <c r="K212" s="492"/>
      <c r="L212" s="492"/>
      <c r="M212" s="492"/>
      <c r="N212" s="507"/>
      <c r="O212" s="508"/>
      <c r="P212" s="508"/>
      <c r="Q212" s="508"/>
      <c r="R212" s="508"/>
      <c r="S212" s="188">
        <f t="shared" si="49"/>
        <v>0</v>
      </c>
      <c r="V212" s="596">
        <v>6</v>
      </c>
      <c r="W212" s="590"/>
      <c r="X212" s="591"/>
      <c r="Y212" s="592"/>
      <c r="Z212" s="34">
        <f t="shared" si="50"/>
        <v>0</v>
      </c>
    </row>
    <row r="213" spans="1:26" s="8" customFormat="1" x14ac:dyDescent="0.2">
      <c r="A213" s="281" t="s">
        <v>402</v>
      </c>
      <c r="B213" s="179"/>
      <c r="C213" s="182"/>
      <c r="D213" s="182" t="e">
        <f>SUM(D207:D212)</f>
        <v>#DIV/0!</v>
      </c>
      <c r="E213" s="7"/>
      <c r="F213" s="587">
        <v>7</v>
      </c>
      <c r="G213" s="597"/>
      <c r="H213" s="598"/>
      <c r="I213" s="598"/>
      <c r="J213" s="492"/>
      <c r="K213" s="492"/>
      <c r="L213" s="492"/>
      <c r="M213" s="492"/>
      <c r="N213" s="507"/>
      <c r="O213" s="508"/>
      <c r="P213" s="508"/>
      <c r="Q213" s="508"/>
      <c r="R213" s="508"/>
      <c r="S213" s="188">
        <f t="shared" si="49"/>
        <v>0</v>
      </c>
      <c r="V213" s="589">
        <v>7</v>
      </c>
      <c r="W213" s="590"/>
      <c r="X213" s="591"/>
      <c r="Y213" s="592"/>
      <c r="Z213" s="34">
        <f t="shared" si="50"/>
        <v>0</v>
      </c>
    </row>
    <row r="214" spans="1:26" s="8" customFormat="1" ht="16.5" x14ac:dyDescent="0.2">
      <c r="A214" s="555" t="s">
        <v>414</v>
      </c>
      <c r="B214" s="177"/>
      <c r="C214" s="177"/>
      <c r="D214" s="182" t="e">
        <f>D213/$B$54</f>
        <v>#DIV/0!</v>
      </c>
      <c r="E214" s="7"/>
      <c r="F214" s="587">
        <v>8</v>
      </c>
      <c r="G214" s="594"/>
      <c r="H214" s="595"/>
      <c r="I214" s="595"/>
      <c r="J214" s="595"/>
      <c r="K214" s="595"/>
      <c r="L214" s="595"/>
      <c r="M214" s="595"/>
      <c r="N214" s="507"/>
      <c r="O214" s="508"/>
      <c r="P214" s="508"/>
      <c r="Q214" s="508"/>
      <c r="R214" s="508"/>
      <c r="S214" s="188">
        <f t="shared" si="49"/>
        <v>0</v>
      </c>
      <c r="V214" s="589">
        <v>8</v>
      </c>
      <c r="W214" s="590"/>
      <c r="X214" s="591"/>
      <c r="Y214" s="592"/>
      <c r="Z214" s="34">
        <f t="shared" si="50"/>
        <v>0</v>
      </c>
    </row>
    <row r="215" spans="1:26" s="8" customFormat="1" ht="16.5" x14ac:dyDescent="0.2">
      <c r="A215" s="555" t="s">
        <v>438</v>
      </c>
      <c r="D215" s="41" t="e">
        <f>IF(D214&lt;=1,D214,1)</f>
        <v>#DIV/0!</v>
      </c>
      <c r="E215" s="7"/>
      <c r="F215" s="593">
        <v>9</v>
      </c>
      <c r="G215" s="588"/>
      <c r="H215" s="492"/>
      <c r="I215" s="492"/>
      <c r="J215" s="492"/>
      <c r="K215" s="492"/>
      <c r="L215" s="492"/>
      <c r="M215" s="492"/>
      <c r="N215" s="507"/>
      <c r="O215" s="508"/>
      <c r="P215" s="508"/>
      <c r="Q215" s="508"/>
      <c r="R215" s="508"/>
      <c r="S215" s="188">
        <f t="shared" si="49"/>
        <v>0</v>
      </c>
      <c r="V215" s="596">
        <v>9</v>
      </c>
      <c r="W215" s="590"/>
      <c r="X215" s="591"/>
      <c r="Y215" s="592"/>
      <c r="Z215" s="34">
        <f t="shared" si="50"/>
        <v>0</v>
      </c>
    </row>
    <row r="216" spans="1:26" s="8" customFormat="1" ht="13.5" thickBot="1" x14ac:dyDescent="0.25">
      <c r="A216" s="599"/>
      <c r="B216" s="177"/>
      <c r="C216" s="177"/>
      <c r="D216" s="181"/>
      <c r="E216" s="7"/>
      <c r="F216" s="600">
        <v>10</v>
      </c>
      <c r="G216" s="601"/>
      <c r="H216" s="602"/>
      <c r="I216" s="602"/>
      <c r="J216" s="602"/>
      <c r="K216" s="602"/>
      <c r="L216" s="602"/>
      <c r="M216" s="602"/>
      <c r="N216" s="603"/>
      <c r="O216" s="604"/>
      <c r="P216" s="604"/>
      <c r="Q216" s="604"/>
      <c r="R216" s="604"/>
      <c r="S216" s="188">
        <f t="shared" si="49"/>
        <v>0</v>
      </c>
      <c r="V216" s="605">
        <v>10</v>
      </c>
      <c r="W216" s="606"/>
      <c r="X216" s="607"/>
      <c r="Y216" s="608"/>
      <c r="Z216" s="192">
        <f t="shared" si="50"/>
        <v>0</v>
      </c>
    </row>
    <row r="217" spans="1:26" ht="13.5" thickBot="1" x14ac:dyDescent="0.25">
      <c r="A217" s="599"/>
      <c r="F217" s="609" t="s">
        <v>296</v>
      </c>
      <c r="G217" s="190">
        <f t="shared" ref="G217:S217" si="51">SUM(G207:G216)</f>
        <v>0</v>
      </c>
      <c r="H217" s="191">
        <f t="shared" si="51"/>
        <v>0</v>
      </c>
      <c r="I217" s="191">
        <f t="shared" si="51"/>
        <v>0</v>
      </c>
      <c r="J217" s="191">
        <f t="shared" si="51"/>
        <v>0</v>
      </c>
      <c r="K217" s="191">
        <f t="shared" si="51"/>
        <v>0</v>
      </c>
      <c r="L217" s="191">
        <f t="shared" si="51"/>
        <v>0</v>
      </c>
      <c r="M217" s="191">
        <f t="shared" si="51"/>
        <v>0</v>
      </c>
      <c r="N217" s="191">
        <f t="shared" si="51"/>
        <v>0</v>
      </c>
      <c r="O217" s="191">
        <f t="shared" si="51"/>
        <v>0</v>
      </c>
      <c r="P217" s="191">
        <f>SUM(P207:P216)</f>
        <v>0</v>
      </c>
      <c r="Q217" s="191">
        <f>SUM(Q207:Q216)</f>
        <v>0</v>
      </c>
      <c r="R217" s="191">
        <f>SUM(R207:R216)</f>
        <v>0</v>
      </c>
      <c r="S217" s="189">
        <f t="shared" si="51"/>
        <v>0</v>
      </c>
      <c r="T217" s="8"/>
      <c r="U217" s="8"/>
      <c r="V217" s="565" t="s">
        <v>296</v>
      </c>
      <c r="W217" s="195">
        <f>SUM(W207:W216)</f>
        <v>0</v>
      </c>
      <c r="X217" s="195">
        <f>SUM(X207:X216)</f>
        <v>0</v>
      </c>
      <c r="Y217" s="195">
        <f>SUM(Y207:Y216)</f>
        <v>0</v>
      </c>
      <c r="Z217" s="193">
        <f t="shared" si="50"/>
        <v>0</v>
      </c>
    </row>
    <row r="218" spans="1:26" x14ac:dyDescent="0.2">
      <c r="A218" s="599"/>
      <c r="T218" s="8"/>
    </row>
    <row r="219" spans="1:26" x14ac:dyDescent="0.2">
      <c r="A219" s="599"/>
      <c r="K219" s="8"/>
      <c r="L219" s="8"/>
      <c r="M219" s="8"/>
      <c r="N219" s="8"/>
      <c r="T219" s="8"/>
      <c r="V219" s="4"/>
    </row>
    <row r="220" spans="1:26" x14ac:dyDescent="0.2">
      <c r="F220" s="5"/>
      <c r="G220" s="12"/>
      <c r="H220" s="12"/>
      <c r="I220" s="12"/>
      <c r="J220" s="12"/>
      <c r="K220" s="1"/>
      <c r="L220" s="1"/>
      <c r="M220" s="1"/>
      <c r="N220" s="1"/>
      <c r="O220" s="774"/>
      <c r="P220" s="1"/>
      <c r="Q220" s="1"/>
      <c r="R220" s="1"/>
      <c r="V220" s="5"/>
      <c r="X220" s="10"/>
      <c r="Y220" s="10"/>
    </row>
    <row r="221" spans="1:26" x14ac:dyDescent="0.2">
      <c r="A221" s="4"/>
      <c r="F221" s="5"/>
      <c r="G221" s="5"/>
      <c r="H221" s="13"/>
      <c r="I221" s="14"/>
      <c r="J221" s="5"/>
      <c r="K221" s="3"/>
      <c r="L221" s="3"/>
      <c r="M221" s="3"/>
      <c r="N221" s="1"/>
      <c r="O221" s="774"/>
      <c r="P221" s="3"/>
      <c r="Q221" s="1"/>
      <c r="R221" s="1"/>
      <c r="V221" s="6"/>
    </row>
    <row r="222" spans="1:26" x14ac:dyDescent="0.2">
      <c r="A222" s="5"/>
      <c r="B222" s="179"/>
      <c r="F222" s="6"/>
      <c r="G222" s="2"/>
      <c r="H222" s="2"/>
      <c r="I222" s="2"/>
      <c r="J222" s="2"/>
      <c r="K222" s="2"/>
      <c r="L222" s="2"/>
      <c r="M222" s="2"/>
      <c r="N222" s="8"/>
      <c r="T222" s="1"/>
      <c r="V222" s="6"/>
    </row>
    <row r="223" spans="1:26" x14ac:dyDescent="0.2">
      <c r="A223" s="2"/>
      <c r="F223" s="6"/>
      <c r="G223" s="2"/>
      <c r="H223" s="2"/>
      <c r="I223" s="2"/>
      <c r="J223" s="2"/>
      <c r="K223" s="2"/>
      <c r="L223" s="2"/>
      <c r="M223" s="2"/>
      <c r="N223" s="8"/>
      <c r="V223" s="15"/>
    </row>
    <row r="224" spans="1:26" x14ac:dyDescent="0.2">
      <c r="A224" s="2"/>
      <c r="F224" s="15"/>
      <c r="G224" s="2"/>
      <c r="H224" s="2"/>
      <c r="I224" s="2"/>
      <c r="J224" s="2"/>
      <c r="K224" s="2"/>
      <c r="L224" s="2"/>
      <c r="M224" s="2"/>
      <c r="N224" s="8"/>
      <c r="V224" s="6"/>
    </row>
    <row r="225" spans="1:25" x14ac:dyDescent="0.2">
      <c r="A225" s="2"/>
      <c r="F225" s="6"/>
      <c r="G225" s="2"/>
      <c r="H225" s="2"/>
      <c r="I225" s="2"/>
      <c r="J225" s="2"/>
      <c r="K225" s="2"/>
      <c r="L225" s="2"/>
      <c r="M225" s="2"/>
      <c r="N225" s="8"/>
      <c r="V225" s="6"/>
    </row>
    <row r="226" spans="1:25" x14ac:dyDescent="0.2">
      <c r="A226" s="599"/>
      <c r="F226" s="6"/>
      <c r="G226" s="2"/>
      <c r="H226" s="2"/>
      <c r="I226" s="2"/>
      <c r="J226" s="2"/>
      <c r="K226" s="2"/>
      <c r="L226" s="2"/>
      <c r="M226" s="2"/>
      <c r="N226" s="8"/>
      <c r="V226" s="15"/>
    </row>
    <row r="227" spans="1:25" x14ac:dyDescent="0.2">
      <c r="A227" s="599"/>
      <c r="F227" s="15"/>
      <c r="G227" s="2"/>
      <c r="H227" s="2"/>
      <c r="I227" s="2"/>
      <c r="J227" s="2"/>
      <c r="K227" s="2"/>
      <c r="L227" s="2"/>
      <c r="M227" s="2"/>
      <c r="N227" s="8"/>
      <c r="V227" s="6"/>
    </row>
    <row r="228" spans="1:25" x14ac:dyDescent="0.2">
      <c r="A228" s="281"/>
      <c r="B228" s="179"/>
      <c r="C228" s="179"/>
      <c r="D228" s="182"/>
      <c r="F228" s="6"/>
      <c r="G228" s="2"/>
      <c r="H228" s="2"/>
      <c r="I228" s="2"/>
      <c r="J228" s="2"/>
      <c r="K228" s="2"/>
      <c r="L228" s="2"/>
      <c r="M228" s="2"/>
      <c r="N228" s="8"/>
      <c r="V228" s="6"/>
    </row>
    <row r="229" spans="1:25" x14ac:dyDescent="0.2">
      <c r="A229" s="281"/>
      <c r="D229" s="182"/>
      <c r="F229" s="6"/>
      <c r="G229" s="2"/>
      <c r="H229" s="2"/>
      <c r="I229" s="2"/>
      <c r="J229" s="2"/>
      <c r="K229" s="2"/>
      <c r="L229" s="2"/>
      <c r="M229" s="2"/>
      <c r="N229" s="8"/>
      <c r="V229" s="15"/>
    </row>
    <row r="230" spans="1:25" x14ac:dyDescent="0.2">
      <c r="A230" s="281"/>
      <c r="D230" s="182"/>
      <c r="F230" s="15"/>
      <c r="G230" s="2"/>
      <c r="H230" s="2"/>
      <c r="I230" s="2"/>
      <c r="J230" s="2"/>
      <c r="K230" s="2"/>
      <c r="L230" s="2"/>
      <c r="M230" s="2"/>
      <c r="N230" s="8"/>
      <c r="V230" s="6"/>
    </row>
    <row r="231" spans="1:25" x14ac:dyDescent="0.2">
      <c r="F231" s="6"/>
      <c r="G231" s="2"/>
      <c r="H231" s="2"/>
      <c r="I231" s="2"/>
      <c r="J231" s="2"/>
      <c r="K231" s="2"/>
      <c r="L231" s="2"/>
      <c r="M231" s="2"/>
      <c r="N231" s="8"/>
    </row>
    <row r="232" spans="1:25" x14ac:dyDescent="0.2">
      <c r="F232" s="6"/>
      <c r="G232" s="2"/>
      <c r="H232" s="2"/>
      <c r="I232" s="2"/>
      <c r="J232" s="2"/>
      <c r="K232" s="2"/>
      <c r="L232" s="2"/>
      <c r="M232" s="2"/>
      <c r="N232" s="2"/>
      <c r="O232" s="2"/>
      <c r="P232" s="2"/>
      <c r="Q232" s="2"/>
      <c r="R232" s="2"/>
      <c r="S232" s="2"/>
    </row>
    <row r="235" spans="1:25" x14ac:dyDescent="0.2">
      <c r="K235" s="8"/>
      <c r="L235" s="8"/>
      <c r="M235" s="8"/>
      <c r="N235" s="8"/>
      <c r="V235" s="4"/>
    </row>
    <row r="236" spans="1:25" x14ac:dyDescent="0.2">
      <c r="F236" s="5"/>
      <c r="G236" s="12"/>
      <c r="H236" s="12"/>
      <c r="I236" s="12"/>
      <c r="J236" s="12"/>
      <c r="K236" s="1"/>
      <c r="L236" s="1"/>
      <c r="M236" s="1"/>
      <c r="N236" s="1"/>
      <c r="O236" s="774"/>
      <c r="P236" s="1"/>
      <c r="Q236" s="1"/>
      <c r="R236" s="1"/>
      <c r="V236" s="5"/>
      <c r="X236" s="10"/>
      <c r="Y236" s="10"/>
    </row>
    <row r="237" spans="1:25" x14ac:dyDescent="0.2">
      <c r="A237" s="4"/>
      <c r="F237" s="5"/>
      <c r="G237" s="5"/>
      <c r="H237" s="13"/>
      <c r="I237" s="14"/>
      <c r="J237" s="5"/>
      <c r="K237" s="3"/>
      <c r="L237" s="3"/>
      <c r="M237" s="3"/>
      <c r="N237" s="1"/>
      <c r="O237" s="774"/>
      <c r="P237" s="3"/>
      <c r="Q237" s="1"/>
      <c r="R237" s="1"/>
      <c r="V237" s="6"/>
    </row>
    <row r="238" spans="1:25" x14ac:dyDescent="0.2">
      <c r="A238" s="5"/>
      <c r="B238" s="179"/>
      <c r="F238" s="6"/>
      <c r="G238" s="2"/>
      <c r="H238" s="2"/>
      <c r="I238" s="2"/>
      <c r="J238" s="2"/>
      <c r="K238" s="2"/>
      <c r="L238" s="2"/>
      <c r="M238" s="2"/>
      <c r="N238" s="8"/>
      <c r="T238" s="1"/>
      <c r="V238" s="6"/>
    </row>
    <row r="239" spans="1:25" x14ac:dyDescent="0.2">
      <c r="A239" s="2"/>
      <c r="F239" s="6"/>
      <c r="G239" s="2"/>
      <c r="H239" s="2"/>
      <c r="I239" s="2"/>
      <c r="J239" s="2"/>
      <c r="K239" s="2"/>
      <c r="L239" s="2"/>
      <c r="M239" s="2"/>
      <c r="N239" s="8"/>
      <c r="V239" s="15"/>
    </row>
    <row r="240" spans="1:25" x14ac:dyDescent="0.2">
      <c r="A240" s="2"/>
      <c r="F240" s="15"/>
      <c r="G240" s="2"/>
      <c r="H240" s="2"/>
      <c r="I240" s="2"/>
      <c r="J240" s="2"/>
      <c r="K240" s="2"/>
      <c r="L240" s="2"/>
      <c r="M240" s="2"/>
      <c r="N240" s="8"/>
      <c r="V240" s="6"/>
    </row>
    <row r="241" spans="1:25" x14ac:dyDescent="0.2">
      <c r="A241" s="2"/>
      <c r="F241" s="6"/>
      <c r="G241" s="2"/>
      <c r="H241" s="2"/>
      <c r="I241" s="2"/>
      <c r="J241" s="2"/>
      <c r="K241" s="2"/>
      <c r="L241" s="2"/>
      <c r="M241" s="2"/>
      <c r="N241" s="8"/>
      <c r="V241" s="6"/>
    </row>
    <row r="242" spans="1:25" x14ac:dyDescent="0.2">
      <c r="A242" s="599"/>
      <c r="F242" s="6"/>
      <c r="G242" s="2"/>
      <c r="H242" s="2"/>
      <c r="I242" s="2"/>
      <c r="J242" s="2"/>
      <c r="K242" s="2"/>
      <c r="L242" s="2"/>
      <c r="M242" s="2"/>
      <c r="N242" s="8"/>
      <c r="V242" s="15"/>
    </row>
    <row r="243" spans="1:25" x14ac:dyDescent="0.2">
      <c r="A243" s="599"/>
      <c r="F243" s="15"/>
      <c r="G243" s="2"/>
      <c r="H243" s="2"/>
      <c r="I243" s="2"/>
      <c r="J243" s="2"/>
      <c r="K243" s="2"/>
      <c r="L243" s="2"/>
      <c r="M243" s="2"/>
      <c r="N243" s="8"/>
      <c r="V243" s="6"/>
    </row>
    <row r="244" spans="1:25" x14ac:dyDescent="0.2">
      <c r="A244" s="281"/>
      <c r="B244" s="179"/>
      <c r="C244" s="179"/>
      <c r="D244" s="182"/>
      <c r="F244" s="6"/>
      <c r="G244" s="2"/>
      <c r="H244" s="2"/>
      <c r="I244" s="2"/>
      <c r="J244" s="2"/>
      <c r="K244" s="2"/>
      <c r="L244" s="2"/>
      <c r="M244" s="2"/>
      <c r="N244" s="8"/>
      <c r="V244" s="6"/>
    </row>
    <row r="245" spans="1:25" x14ac:dyDescent="0.2">
      <c r="A245" s="281"/>
      <c r="D245" s="182"/>
      <c r="F245" s="6"/>
      <c r="G245" s="2"/>
      <c r="H245" s="2"/>
      <c r="I245" s="2"/>
      <c r="J245" s="2"/>
      <c r="K245" s="2"/>
      <c r="L245" s="2"/>
      <c r="M245" s="2"/>
      <c r="N245" s="8"/>
      <c r="V245" s="15"/>
    </row>
    <row r="246" spans="1:25" x14ac:dyDescent="0.2">
      <c r="A246" s="281"/>
      <c r="D246" s="182"/>
      <c r="F246" s="15"/>
      <c r="G246" s="2"/>
      <c r="H246" s="2"/>
      <c r="I246" s="2"/>
      <c r="J246" s="2"/>
      <c r="K246" s="2"/>
      <c r="L246" s="2"/>
      <c r="M246" s="2"/>
      <c r="N246" s="8"/>
      <c r="V246" s="6"/>
    </row>
    <row r="247" spans="1:25" x14ac:dyDescent="0.2">
      <c r="F247" s="6"/>
      <c r="G247" s="2"/>
      <c r="H247" s="2"/>
      <c r="I247" s="2"/>
      <c r="J247" s="2"/>
      <c r="K247" s="2"/>
      <c r="L247" s="2"/>
      <c r="M247" s="2"/>
      <c r="N247" s="8"/>
    </row>
    <row r="248" spans="1:25" x14ac:dyDescent="0.2">
      <c r="F248" s="6"/>
      <c r="G248" s="2"/>
      <c r="H248" s="2"/>
      <c r="I248" s="2"/>
      <c r="J248" s="2"/>
      <c r="K248" s="2"/>
      <c r="L248" s="2"/>
      <c r="M248" s="2"/>
      <c r="N248" s="2"/>
      <c r="O248" s="2"/>
      <c r="P248" s="2"/>
      <c r="Q248" s="2"/>
      <c r="R248" s="2"/>
      <c r="S248" s="2"/>
    </row>
    <row r="250" spans="1:25" x14ac:dyDescent="0.2">
      <c r="K250" s="8"/>
      <c r="L250" s="8"/>
      <c r="M250" s="8"/>
      <c r="N250" s="8"/>
      <c r="V250" s="4"/>
    </row>
    <row r="251" spans="1:25" x14ac:dyDescent="0.2">
      <c r="F251" s="5"/>
      <c r="G251" s="12"/>
      <c r="H251" s="12"/>
      <c r="I251" s="12"/>
      <c r="J251" s="12"/>
      <c r="K251" s="1"/>
      <c r="L251" s="1"/>
      <c r="M251" s="1"/>
      <c r="N251" s="1"/>
      <c r="O251" s="774"/>
      <c r="P251" s="1"/>
      <c r="Q251" s="1"/>
      <c r="R251" s="1"/>
      <c r="V251" s="5"/>
      <c r="X251" s="10"/>
      <c r="Y251" s="10"/>
    </row>
    <row r="252" spans="1:25" x14ac:dyDescent="0.2">
      <c r="A252" s="4"/>
      <c r="F252" s="5"/>
      <c r="G252" s="5"/>
      <c r="H252" s="13"/>
      <c r="I252" s="14"/>
      <c r="J252" s="5"/>
      <c r="K252" s="3"/>
      <c r="L252" s="3"/>
      <c r="M252" s="3"/>
      <c r="N252" s="1"/>
      <c r="O252" s="774"/>
      <c r="P252" s="3"/>
      <c r="Q252" s="1"/>
      <c r="R252" s="1"/>
      <c r="V252" s="6"/>
    </row>
    <row r="253" spans="1:25" x14ac:dyDescent="0.2">
      <c r="A253" s="5"/>
      <c r="B253" s="179"/>
      <c r="F253" s="6"/>
      <c r="G253" s="2"/>
      <c r="H253" s="2"/>
      <c r="I253" s="2"/>
      <c r="J253" s="2"/>
      <c r="K253" s="2"/>
      <c r="L253" s="2"/>
      <c r="M253" s="2"/>
      <c r="N253" s="8"/>
      <c r="T253" s="1"/>
      <c r="V253" s="6"/>
    </row>
    <row r="254" spans="1:25" x14ac:dyDescent="0.2">
      <c r="A254" s="2"/>
      <c r="F254" s="6"/>
      <c r="G254" s="2"/>
      <c r="H254" s="2"/>
      <c r="I254" s="2"/>
      <c r="J254" s="2"/>
      <c r="K254" s="2"/>
      <c r="L254" s="2"/>
      <c r="M254" s="2"/>
      <c r="N254" s="8"/>
      <c r="V254" s="15"/>
    </row>
    <row r="255" spans="1:25" x14ac:dyDescent="0.2">
      <c r="A255" s="2"/>
      <c r="F255" s="15"/>
      <c r="G255" s="2"/>
      <c r="H255" s="2"/>
      <c r="I255" s="2"/>
      <c r="J255" s="2"/>
      <c r="K255" s="2"/>
      <c r="L255" s="2"/>
      <c r="M255" s="2"/>
      <c r="N255" s="8"/>
      <c r="V255" s="6"/>
    </row>
    <row r="256" spans="1:25" x14ac:dyDescent="0.2">
      <c r="A256" s="2"/>
      <c r="F256" s="6"/>
      <c r="G256" s="2"/>
      <c r="H256" s="2"/>
      <c r="I256" s="2"/>
      <c r="J256" s="2"/>
      <c r="K256" s="2"/>
      <c r="L256" s="2"/>
      <c r="M256" s="2"/>
      <c r="N256" s="8"/>
      <c r="V256" s="6"/>
    </row>
    <row r="257" spans="1:25" x14ac:dyDescent="0.2">
      <c r="A257" s="599"/>
      <c r="F257" s="6"/>
      <c r="G257" s="2"/>
      <c r="H257" s="2"/>
      <c r="I257" s="2"/>
      <c r="J257" s="2"/>
      <c r="K257" s="2"/>
      <c r="L257" s="2"/>
      <c r="M257" s="2"/>
      <c r="N257" s="8"/>
      <c r="V257" s="15"/>
    </row>
    <row r="258" spans="1:25" x14ac:dyDescent="0.2">
      <c r="A258" s="599"/>
      <c r="F258" s="15"/>
      <c r="G258" s="2"/>
      <c r="H258" s="2"/>
      <c r="I258" s="2"/>
      <c r="J258" s="2"/>
      <c r="K258" s="2"/>
      <c r="L258" s="2"/>
      <c r="M258" s="2"/>
      <c r="N258" s="8"/>
      <c r="V258" s="6"/>
    </row>
    <row r="259" spans="1:25" x14ac:dyDescent="0.2">
      <c r="A259" s="281"/>
      <c r="B259" s="179"/>
      <c r="C259" s="179"/>
      <c r="D259" s="182"/>
      <c r="F259" s="6"/>
      <c r="G259" s="2"/>
      <c r="H259" s="2"/>
      <c r="I259" s="2"/>
      <c r="J259" s="2"/>
      <c r="K259" s="2"/>
      <c r="L259" s="2"/>
      <c r="M259" s="2"/>
      <c r="N259" s="8"/>
      <c r="V259" s="6"/>
    </row>
    <row r="260" spans="1:25" x14ac:dyDescent="0.2">
      <c r="A260" s="281"/>
      <c r="D260" s="182"/>
      <c r="F260" s="6"/>
      <c r="G260" s="2"/>
      <c r="H260" s="2"/>
      <c r="I260" s="2"/>
      <c r="J260" s="2"/>
      <c r="K260" s="2"/>
      <c r="L260" s="2"/>
      <c r="M260" s="2"/>
      <c r="N260" s="8"/>
      <c r="V260" s="15"/>
    </row>
    <row r="261" spans="1:25" x14ac:dyDescent="0.2">
      <c r="A261" s="281"/>
      <c r="D261" s="182"/>
      <c r="F261" s="15"/>
      <c r="G261" s="2"/>
      <c r="H261" s="2"/>
      <c r="I261" s="2"/>
      <c r="J261" s="2"/>
      <c r="K261" s="2"/>
      <c r="L261" s="2"/>
      <c r="M261" s="2"/>
      <c r="N261" s="8"/>
      <c r="V261" s="6"/>
    </row>
    <row r="262" spans="1:25" x14ac:dyDescent="0.2">
      <c r="F262" s="6"/>
      <c r="G262" s="2"/>
      <c r="H262" s="2"/>
      <c r="I262" s="2"/>
      <c r="J262" s="2"/>
      <c r="K262" s="2"/>
      <c r="L262" s="2"/>
      <c r="M262" s="2"/>
      <c r="N262" s="8"/>
    </row>
    <row r="263" spans="1:25" x14ac:dyDescent="0.2">
      <c r="F263" s="6"/>
      <c r="G263" s="2"/>
      <c r="H263" s="2"/>
      <c r="I263" s="2"/>
      <c r="J263" s="2"/>
      <c r="K263" s="2"/>
      <c r="L263" s="2"/>
      <c r="M263" s="2"/>
      <c r="N263" s="2"/>
      <c r="O263" s="2"/>
      <c r="P263" s="2"/>
      <c r="Q263" s="2"/>
      <c r="R263" s="2"/>
      <c r="S263" s="2"/>
    </row>
    <row r="265" spans="1:25" x14ac:dyDescent="0.2">
      <c r="K265" s="8"/>
      <c r="L265" s="8"/>
      <c r="M265" s="8"/>
      <c r="N265" s="8"/>
      <c r="V265" s="4"/>
    </row>
    <row r="266" spans="1:25" x14ac:dyDescent="0.2">
      <c r="F266" s="5"/>
      <c r="G266" s="12"/>
      <c r="H266" s="12"/>
      <c r="I266" s="12"/>
      <c r="J266" s="12"/>
      <c r="K266" s="1"/>
      <c r="L266" s="1"/>
      <c r="M266" s="1"/>
      <c r="N266" s="1"/>
      <c r="O266" s="774"/>
      <c r="P266" s="1"/>
      <c r="Q266" s="1"/>
      <c r="R266" s="1"/>
      <c r="V266" s="5"/>
      <c r="X266" s="10"/>
      <c r="Y266" s="10"/>
    </row>
    <row r="267" spans="1:25" x14ac:dyDescent="0.2">
      <c r="A267" s="4"/>
      <c r="F267" s="5"/>
      <c r="G267" s="5"/>
      <c r="H267" s="13"/>
      <c r="I267" s="14"/>
      <c r="J267" s="5"/>
      <c r="K267" s="3"/>
      <c r="L267" s="3"/>
      <c r="M267" s="3"/>
      <c r="N267" s="1"/>
      <c r="O267" s="774"/>
      <c r="P267" s="3"/>
      <c r="Q267" s="1"/>
      <c r="R267" s="1"/>
      <c r="V267" s="6"/>
    </row>
    <row r="268" spans="1:25" x14ac:dyDescent="0.2">
      <c r="A268" s="5"/>
      <c r="B268" s="179"/>
      <c r="F268" s="6"/>
      <c r="G268" s="2"/>
      <c r="H268" s="2"/>
      <c r="I268" s="2"/>
      <c r="J268" s="2"/>
      <c r="K268" s="2"/>
      <c r="L268" s="2"/>
      <c r="M268" s="2"/>
      <c r="N268" s="8"/>
      <c r="T268" s="1"/>
      <c r="V268" s="6"/>
    </row>
    <row r="269" spans="1:25" x14ac:dyDescent="0.2">
      <c r="A269" s="2"/>
      <c r="F269" s="6"/>
      <c r="G269" s="2"/>
      <c r="H269" s="2"/>
      <c r="I269" s="2"/>
      <c r="J269" s="2"/>
      <c r="K269" s="2"/>
      <c r="L269" s="2"/>
      <c r="M269" s="2"/>
      <c r="N269" s="8"/>
      <c r="V269" s="15"/>
    </row>
    <row r="270" spans="1:25" x14ac:dyDescent="0.2">
      <c r="A270" s="2"/>
      <c r="F270" s="15"/>
      <c r="G270" s="2"/>
      <c r="H270" s="2"/>
      <c r="I270" s="2"/>
      <c r="J270" s="2"/>
      <c r="K270" s="2"/>
      <c r="L270" s="2"/>
      <c r="M270" s="2"/>
      <c r="N270" s="8"/>
      <c r="V270" s="6"/>
    </row>
    <row r="271" spans="1:25" x14ac:dyDescent="0.2">
      <c r="A271" s="2"/>
      <c r="F271" s="6"/>
      <c r="G271" s="2"/>
      <c r="H271" s="2"/>
      <c r="I271" s="2"/>
      <c r="J271" s="2"/>
      <c r="K271" s="2"/>
      <c r="L271" s="2"/>
      <c r="M271" s="2"/>
      <c r="N271" s="8"/>
      <c r="V271" s="6"/>
    </row>
    <row r="272" spans="1:25" x14ac:dyDescent="0.2">
      <c r="A272" s="599"/>
      <c r="F272" s="6"/>
      <c r="G272" s="2"/>
      <c r="H272" s="2"/>
      <c r="I272" s="2"/>
      <c r="J272" s="2"/>
      <c r="K272" s="2"/>
      <c r="L272" s="2"/>
      <c r="M272" s="2"/>
      <c r="N272" s="8"/>
      <c r="V272" s="15"/>
    </row>
    <row r="273" spans="1:25" x14ac:dyDescent="0.2">
      <c r="A273" s="599"/>
      <c r="F273" s="15"/>
      <c r="G273" s="2"/>
      <c r="H273" s="2"/>
      <c r="I273" s="2"/>
      <c r="J273" s="2"/>
      <c r="K273" s="2"/>
      <c r="L273" s="2"/>
      <c r="M273" s="2"/>
      <c r="N273" s="8"/>
      <c r="V273" s="6"/>
    </row>
    <row r="274" spans="1:25" x14ac:dyDescent="0.2">
      <c r="A274" s="281"/>
      <c r="B274" s="179"/>
      <c r="C274" s="179"/>
      <c r="D274" s="182"/>
      <c r="F274" s="6"/>
      <c r="G274" s="2"/>
      <c r="H274" s="2"/>
      <c r="I274" s="2"/>
      <c r="J274" s="2"/>
      <c r="K274" s="2"/>
      <c r="L274" s="2"/>
      <c r="M274" s="2"/>
      <c r="N274" s="8"/>
      <c r="V274" s="6"/>
    </row>
    <row r="275" spans="1:25" x14ac:dyDescent="0.2">
      <c r="A275" s="281"/>
      <c r="D275" s="182"/>
      <c r="F275" s="6"/>
      <c r="G275" s="2"/>
      <c r="H275" s="2"/>
      <c r="I275" s="2"/>
      <c r="J275" s="2"/>
      <c r="K275" s="2"/>
      <c r="L275" s="2"/>
      <c r="M275" s="2"/>
      <c r="N275" s="8"/>
      <c r="V275" s="15"/>
    </row>
    <row r="276" spans="1:25" x14ac:dyDescent="0.2">
      <c r="A276" s="281"/>
      <c r="D276" s="182"/>
      <c r="F276" s="15"/>
      <c r="G276" s="2"/>
      <c r="H276" s="2"/>
      <c r="I276" s="2"/>
      <c r="J276" s="2"/>
      <c r="K276" s="2"/>
      <c r="L276" s="2"/>
      <c r="M276" s="2"/>
      <c r="N276" s="8"/>
      <c r="V276" s="6"/>
    </row>
    <row r="277" spans="1:25" x14ac:dyDescent="0.2">
      <c r="F277" s="6"/>
      <c r="G277" s="2"/>
      <c r="H277" s="2"/>
      <c r="I277" s="2"/>
      <c r="J277" s="2"/>
      <c r="K277" s="2"/>
      <c r="L277" s="2"/>
      <c r="M277" s="2"/>
      <c r="N277" s="8"/>
    </row>
    <row r="278" spans="1:25" x14ac:dyDescent="0.2">
      <c r="F278" s="6"/>
      <c r="G278" s="2"/>
      <c r="H278" s="2"/>
      <c r="I278" s="2"/>
      <c r="J278" s="2"/>
      <c r="K278" s="2"/>
      <c r="L278" s="2"/>
      <c r="M278" s="2"/>
      <c r="N278" s="2"/>
      <c r="O278" s="2"/>
      <c r="P278" s="2"/>
      <c r="Q278" s="2"/>
      <c r="R278" s="2"/>
      <c r="S278" s="2"/>
    </row>
    <row r="280" spans="1:25" x14ac:dyDescent="0.2">
      <c r="K280" s="8"/>
      <c r="L280" s="8"/>
      <c r="M280" s="8"/>
      <c r="N280" s="8"/>
      <c r="V280" s="4"/>
    </row>
    <row r="281" spans="1:25" x14ac:dyDescent="0.2">
      <c r="F281" s="5"/>
      <c r="G281" s="12"/>
      <c r="H281" s="12"/>
      <c r="I281" s="12"/>
      <c r="J281" s="12"/>
      <c r="K281" s="1"/>
      <c r="L281" s="1"/>
      <c r="M281" s="1"/>
      <c r="N281" s="1"/>
      <c r="O281" s="774"/>
      <c r="P281" s="1"/>
      <c r="Q281" s="1"/>
      <c r="R281" s="1"/>
      <c r="V281" s="5"/>
      <c r="X281" s="10"/>
      <c r="Y281" s="10"/>
    </row>
    <row r="282" spans="1:25" x14ac:dyDescent="0.2">
      <c r="A282" s="4"/>
      <c r="F282" s="5"/>
      <c r="G282" s="5"/>
      <c r="H282" s="13"/>
      <c r="I282" s="14"/>
      <c r="J282" s="5"/>
      <c r="K282" s="3"/>
      <c r="L282" s="3"/>
      <c r="M282" s="3"/>
      <c r="N282" s="1"/>
      <c r="O282" s="774"/>
      <c r="P282" s="3"/>
      <c r="Q282" s="1"/>
      <c r="R282" s="1"/>
      <c r="V282" s="6"/>
    </row>
    <row r="283" spans="1:25" x14ac:dyDescent="0.2">
      <c r="A283" s="5"/>
      <c r="B283" s="179"/>
      <c r="F283" s="6"/>
      <c r="G283" s="2"/>
      <c r="H283" s="2"/>
      <c r="I283" s="2"/>
      <c r="J283" s="2"/>
      <c r="K283" s="2"/>
      <c r="L283" s="2"/>
      <c r="M283" s="2"/>
      <c r="N283" s="8"/>
      <c r="T283" s="1"/>
      <c r="V283" s="6"/>
    </row>
    <row r="284" spans="1:25" x14ac:dyDescent="0.2">
      <c r="A284" s="2"/>
      <c r="F284" s="6"/>
      <c r="G284" s="2"/>
      <c r="H284" s="2"/>
      <c r="I284" s="2"/>
      <c r="J284" s="2"/>
      <c r="K284" s="2"/>
      <c r="L284" s="2"/>
      <c r="M284" s="2"/>
      <c r="N284" s="8"/>
      <c r="V284" s="15"/>
    </row>
    <row r="285" spans="1:25" x14ac:dyDescent="0.2">
      <c r="A285" s="2"/>
      <c r="F285" s="15"/>
      <c r="G285" s="2"/>
      <c r="H285" s="2"/>
      <c r="I285" s="2"/>
      <c r="J285" s="2"/>
      <c r="K285" s="2"/>
      <c r="L285" s="2"/>
      <c r="M285" s="2"/>
      <c r="N285" s="8"/>
      <c r="V285" s="6"/>
    </row>
    <row r="286" spans="1:25" x14ac:dyDescent="0.2">
      <c r="A286" s="2"/>
      <c r="F286" s="6"/>
      <c r="G286" s="2"/>
      <c r="H286" s="2"/>
      <c r="I286" s="2"/>
      <c r="J286" s="2"/>
      <c r="K286" s="2"/>
      <c r="L286" s="2"/>
      <c r="M286" s="2"/>
      <c r="N286" s="8"/>
      <c r="V286" s="6"/>
    </row>
    <row r="287" spans="1:25" x14ac:dyDescent="0.2">
      <c r="A287" s="599"/>
      <c r="F287" s="6"/>
      <c r="G287" s="2"/>
      <c r="H287" s="2"/>
      <c r="I287" s="2"/>
      <c r="J287" s="2"/>
      <c r="K287" s="2"/>
      <c r="L287" s="2"/>
      <c r="M287" s="2"/>
      <c r="N287" s="8"/>
      <c r="V287" s="15"/>
    </row>
    <row r="288" spans="1:25" x14ac:dyDescent="0.2">
      <c r="A288" s="599"/>
      <c r="F288" s="15"/>
      <c r="G288" s="2"/>
      <c r="H288" s="2"/>
      <c r="I288" s="2"/>
      <c r="J288" s="2"/>
      <c r="K288" s="2"/>
      <c r="L288" s="2"/>
      <c r="M288" s="2"/>
      <c r="N288" s="8"/>
      <c r="V288" s="6"/>
    </row>
    <row r="289" spans="1:22" x14ac:dyDescent="0.2">
      <c r="A289" s="281"/>
      <c r="B289" s="179"/>
      <c r="C289" s="179"/>
      <c r="D289" s="182"/>
      <c r="F289" s="6"/>
      <c r="G289" s="2"/>
      <c r="H289" s="2"/>
      <c r="I289" s="2"/>
      <c r="J289" s="2"/>
      <c r="K289" s="2"/>
      <c r="L289" s="2"/>
      <c r="M289" s="2"/>
      <c r="N289" s="8"/>
      <c r="V289" s="6"/>
    </row>
    <row r="290" spans="1:22" x14ac:dyDescent="0.2">
      <c r="A290" s="281"/>
      <c r="D290" s="182"/>
      <c r="F290" s="6"/>
      <c r="G290" s="2"/>
      <c r="H290" s="2"/>
      <c r="I290" s="2"/>
      <c r="J290" s="2"/>
      <c r="K290" s="2"/>
      <c r="L290" s="2"/>
      <c r="M290" s="2"/>
      <c r="N290" s="8"/>
      <c r="V290" s="15"/>
    </row>
    <row r="291" spans="1:22" x14ac:dyDescent="0.2">
      <c r="A291" s="281"/>
      <c r="D291" s="182"/>
      <c r="F291" s="15"/>
      <c r="G291" s="2"/>
      <c r="H291" s="2"/>
      <c r="I291" s="2"/>
      <c r="J291" s="2"/>
      <c r="K291" s="2"/>
      <c r="L291" s="2"/>
      <c r="M291" s="2"/>
      <c r="N291" s="8"/>
      <c r="V291" s="6"/>
    </row>
    <row r="292" spans="1:22" x14ac:dyDescent="0.2">
      <c r="F292" s="6"/>
      <c r="G292" s="2"/>
      <c r="H292" s="2"/>
      <c r="I292" s="2"/>
      <c r="J292" s="2"/>
      <c r="K292" s="2"/>
      <c r="L292" s="2"/>
      <c r="M292" s="2"/>
      <c r="N292" s="8"/>
    </row>
    <row r="293" spans="1:22" x14ac:dyDescent="0.2">
      <c r="F293" s="6"/>
      <c r="G293" s="2"/>
      <c r="H293" s="2"/>
      <c r="I293" s="2"/>
      <c r="J293" s="2"/>
      <c r="K293" s="2"/>
      <c r="L293" s="2"/>
      <c r="M293" s="2"/>
      <c r="N293" s="2"/>
      <c r="O293" s="2"/>
      <c r="P293" s="2"/>
      <c r="Q293" s="2"/>
      <c r="R293" s="2"/>
      <c r="S293" s="2"/>
    </row>
  </sheetData>
  <sheetProtection algorithmName="SHA-512" hashValue="XmeDU47I59VzUqch602P+9i142lUBThdw8NR5Rpx365HmI4Wbd0JSvYBP610vyBVPZ4zexaVU2KLIHvERPluEA==" saltValue="+Xhux0wBOZ7NptqIdufxHA==" spinCount="100000" sheet="1" objects="1" scenarios="1"/>
  <protectedRanges>
    <protectedRange sqref="W12:Y21 W28:Y37 W44:Y53 W63:Y72 W79:Y88 W95:Y104 W111:Y120 W127:Y136 W143:Y152 W159:Y168 W175:Y184 W191:Y200 W207:Y216" name="Range2"/>
    <protectedRange sqref="G12:R21 G28:R37 G44:R53 G63:R72 G79:R88 G95:R104 G111:R120 G127:R136 G143:R152 G159:R168 G175:R184 G191:R200 G207:R216" name="Range1"/>
  </protectedRanges>
  <mergeCells count="36">
    <mergeCell ref="O266:O267"/>
    <mergeCell ref="O281:O282"/>
    <mergeCell ref="O10:O11"/>
    <mergeCell ref="O26:O27"/>
    <mergeCell ref="O205:O206"/>
    <mergeCell ref="O125:O126"/>
    <mergeCell ref="O93:O94"/>
    <mergeCell ref="O109:O110"/>
    <mergeCell ref="O61:O62"/>
    <mergeCell ref="O236:O237"/>
    <mergeCell ref="O251:O252"/>
    <mergeCell ref="O220:O221"/>
    <mergeCell ref="O141:O142"/>
    <mergeCell ref="O157:O158"/>
    <mergeCell ref="O173:O174"/>
    <mergeCell ref="O189:O190"/>
    <mergeCell ref="V58:X58"/>
    <mergeCell ref="A3:M4"/>
    <mergeCell ref="O77:O78"/>
    <mergeCell ref="O42:O43"/>
    <mergeCell ref="F58:H58"/>
    <mergeCell ref="F7:H7"/>
    <mergeCell ref="P42:R42"/>
    <mergeCell ref="P61:R61"/>
    <mergeCell ref="P10:R10"/>
    <mergeCell ref="P26:R26"/>
    <mergeCell ref="A56:D57"/>
    <mergeCell ref="P109:R109"/>
    <mergeCell ref="P125:R125"/>
    <mergeCell ref="P77:R77"/>
    <mergeCell ref="P93:R93"/>
    <mergeCell ref="P205:R205"/>
    <mergeCell ref="P173:R173"/>
    <mergeCell ref="P189:R189"/>
    <mergeCell ref="P141:R141"/>
    <mergeCell ref="P157:R157"/>
  </mergeCells>
  <phoneticPr fontId="0" type="noConversion"/>
  <conditionalFormatting sqref="C17 C33 C49 C69 C85 C101 C117 C133 C149 C165 C181 C197 C213">
    <cfRule type="cellIs" dxfId="14" priority="1" stopIfTrue="1" operator="greaterThan">
      <formula>1</formula>
    </cfRule>
  </conditionalFormatting>
  <pageMargins left="0.75" right="0.75" top="1" bottom="1" header="0.5" footer="0.5"/>
  <pageSetup paperSize="9" orientation="portrait" horizontalDpi="4294967293" r:id="rId1"/>
  <headerFooter alignWithMargins="0"/>
  <ignoredErrors>
    <ignoredError sqref="D43:D46 D49 D69:D71 D11:D17 D27:D33 C11:C14 D47:D48"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theme="4" tint="0.39997558519241921"/>
  </sheetPr>
  <dimension ref="A1:F363"/>
  <sheetViews>
    <sheetView topLeftCell="A52" workbookViewId="0">
      <selection activeCell="I79" sqref="I79"/>
    </sheetView>
  </sheetViews>
  <sheetFormatPr defaultRowHeight="12.75" x14ac:dyDescent="0.2"/>
  <cols>
    <col min="1" max="1" width="31.42578125" style="4" customWidth="1"/>
    <col min="2" max="2" width="14" style="8" customWidth="1"/>
    <col min="3" max="7" width="14" style="7" customWidth="1"/>
    <col min="8" max="16384" width="9.140625" style="7"/>
  </cols>
  <sheetData>
    <row r="1" spans="1:6" ht="26.25" x14ac:dyDescent="0.2">
      <c r="A1" s="31" t="s">
        <v>579</v>
      </c>
      <c r="B1" s="7"/>
    </row>
    <row r="2" spans="1:6" x14ac:dyDescent="0.2">
      <c r="B2" s="7"/>
    </row>
    <row r="3" spans="1:6" x14ac:dyDescent="0.2">
      <c r="A3" s="751" t="s">
        <v>603</v>
      </c>
      <c r="B3" s="777"/>
      <c r="C3" s="777"/>
      <c r="D3" s="777"/>
      <c r="E3" s="777"/>
      <c r="F3" s="777"/>
    </row>
    <row r="4" spans="1:6" ht="66" customHeight="1" x14ac:dyDescent="0.2">
      <c r="A4" s="777"/>
      <c r="B4" s="777"/>
      <c r="C4" s="777"/>
      <c r="D4" s="777"/>
      <c r="E4" s="777"/>
      <c r="F4" s="777"/>
    </row>
    <row r="5" spans="1:6" ht="15.75" thickBot="1" x14ac:dyDescent="0.25">
      <c r="A5" s="499"/>
      <c r="B5" s="7"/>
    </row>
    <row r="6" spans="1:6" ht="20.25" x14ac:dyDescent="0.2">
      <c r="A6" s="500" t="s">
        <v>420</v>
      </c>
      <c r="B6" s="501"/>
      <c r="C6" s="501"/>
      <c r="D6" s="501"/>
      <c r="E6" s="501"/>
      <c r="F6" s="431"/>
    </row>
    <row r="7" spans="1:6" ht="15" x14ac:dyDescent="0.2">
      <c r="A7" s="502"/>
      <c r="B7" s="94" t="s">
        <v>305</v>
      </c>
      <c r="C7" s="94"/>
      <c r="D7" s="94"/>
      <c r="E7" s="94"/>
      <c r="F7" s="387" t="s">
        <v>306</v>
      </c>
    </row>
    <row r="8" spans="1:6" x14ac:dyDescent="0.2">
      <c r="A8" s="503" t="s">
        <v>391</v>
      </c>
      <c r="B8" s="94">
        <f>'Function Scoring'!P10</f>
        <v>0</v>
      </c>
      <c r="C8" s="94"/>
      <c r="D8" s="94"/>
      <c r="E8" s="94"/>
      <c r="F8" s="387"/>
    </row>
    <row r="9" spans="1:6" x14ac:dyDescent="0.2">
      <c r="A9" s="503" t="s">
        <v>429</v>
      </c>
      <c r="B9" s="94">
        <v>10</v>
      </c>
      <c r="C9" s="94">
        <v>30</v>
      </c>
      <c r="D9" s="94">
        <v>50</v>
      </c>
      <c r="E9" s="94">
        <v>70</v>
      </c>
      <c r="F9" s="387">
        <v>90</v>
      </c>
    </row>
    <row r="10" spans="1:6" x14ac:dyDescent="0.2">
      <c r="A10" s="503">
        <v>1</v>
      </c>
      <c r="B10" s="504"/>
      <c r="C10" s="505"/>
      <c r="D10" s="505"/>
      <c r="E10" s="505"/>
      <c r="F10" s="506"/>
    </row>
    <row r="11" spans="1:6" x14ac:dyDescent="0.2">
      <c r="A11" s="503">
        <v>2</v>
      </c>
      <c r="B11" s="504"/>
      <c r="C11" s="505"/>
      <c r="D11" s="505"/>
      <c r="E11" s="505"/>
      <c r="F11" s="506"/>
    </row>
    <row r="12" spans="1:6" x14ac:dyDescent="0.2">
      <c r="A12" s="503">
        <v>3</v>
      </c>
      <c r="B12" s="504"/>
      <c r="C12" s="505"/>
      <c r="D12" s="505"/>
      <c r="E12" s="505"/>
      <c r="F12" s="506"/>
    </row>
    <row r="13" spans="1:6" x14ac:dyDescent="0.2">
      <c r="A13" s="503">
        <v>4</v>
      </c>
      <c r="B13" s="504"/>
      <c r="C13" s="505"/>
      <c r="D13" s="505"/>
      <c r="E13" s="505"/>
      <c r="F13" s="506"/>
    </row>
    <row r="14" spans="1:6" x14ac:dyDescent="0.2">
      <c r="A14" s="503">
        <v>5</v>
      </c>
      <c r="B14" s="504"/>
      <c r="C14" s="505"/>
      <c r="D14" s="505"/>
      <c r="E14" s="505"/>
      <c r="F14" s="506"/>
    </row>
    <row r="15" spans="1:6" x14ac:dyDescent="0.2">
      <c r="A15" s="503">
        <v>6</v>
      </c>
      <c r="B15" s="504"/>
      <c r="C15" s="505"/>
      <c r="D15" s="505"/>
      <c r="E15" s="505"/>
      <c r="F15" s="506"/>
    </row>
    <row r="16" spans="1:6" x14ac:dyDescent="0.2">
      <c r="A16" s="503">
        <v>7</v>
      </c>
      <c r="B16" s="504"/>
      <c r="C16" s="505"/>
      <c r="D16" s="505"/>
      <c r="E16" s="505"/>
      <c r="F16" s="506"/>
    </row>
    <row r="17" spans="1:6" x14ac:dyDescent="0.2">
      <c r="A17" s="503">
        <v>8</v>
      </c>
      <c r="B17" s="504"/>
      <c r="C17" s="505"/>
      <c r="D17" s="505"/>
      <c r="E17" s="505"/>
      <c r="F17" s="506"/>
    </row>
    <row r="18" spans="1:6" x14ac:dyDescent="0.2">
      <c r="A18" s="503">
        <v>9</v>
      </c>
      <c r="B18" s="504"/>
      <c r="C18" s="505"/>
      <c r="D18" s="505"/>
      <c r="E18" s="505"/>
      <c r="F18" s="506"/>
    </row>
    <row r="19" spans="1:6" x14ac:dyDescent="0.2">
      <c r="A19" s="503">
        <v>10</v>
      </c>
      <c r="B19" s="504"/>
      <c r="C19" s="505"/>
      <c r="D19" s="505"/>
      <c r="E19" s="505"/>
      <c r="F19" s="506"/>
    </row>
    <row r="20" spans="1:6" x14ac:dyDescent="0.2">
      <c r="A20" s="503" t="s">
        <v>269</v>
      </c>
      <c r="B20" s="142" t="e">
        <f>AVERAGE(B10:B19)</f>
        <v>#DIV/0!</v>
      </c>
      <c r="C20" s="95" t="e">
        <f>AVERAGE(C10:C19)</f>
        <v>#DIV/0!</v>
      </c>
      <c r="D20" s="95" t="e">
        <f>AVERAGE(D10:D19)</f>
        <v>#DIV/0!</v>
      </c>
      <c r="E20" s="95" t="e">
        <f>AVERAGE(E10:E19)</f>
        <v>#DIV/0!</v>
      </c>
      <c r="F20" s="96" t="e">
        <f>AVERAGE(F10:F19)</f>
        <v>#DIV/0!</v>
      </c>
    </row>
    <row r="21" spans="1:6" ht="14.25" x14ac:dyDescent="0.2">
      <c r="A21" s="503" t="s">
        <v>307</v>
      </c>
      <c r="B21" s="94" t="e">
        <f>AVERAGE(B20:F20)</f>
        <v>#DIV/0!</v>
      </c>
      <c r="C21" s="95"/>
      <c r="D21" s="95"/>
      <c r="E21" s="95"/>
      <c r="F21" s="96"/>
    </row>
    <row r="22" spans="1:6" ht="14.25" x14ac:dyDescent="0.2">
      <c r="A22" s="503" t="s">
        <v>229</v>
      </c>
      <c r="B22" s="7" t="e">
        <f>IF(B21&gt;=0.41,1,IF(B21&gt;=0.21,0.8,IF(B21&gt;=0.11,0.7,IF(B21&gt;=0.06,0.6,IF(B21&lt;0.06,0.5)))))</f>
        <v>#DIV/0!</v>
      </c>
      <c r="C22" s="95"/>
      <c r="D22" s="95"/>
      <c r="E22" s="95"/>
      <c r="F22" s="96"/>
    </row>
    <row r="23" spans="1:6" ht="15" x14ac:dyDescent="0.2">
      <c r="A23" s="502"/>
      <c r="B23" s="94"/>
      <c r="C23" s="94"/>
      <c r="D23" s="94"/>
      <c r="E23" s="94"/>
      <c r="F23" s="387"/>
    </row>
    <row r="24" spans="1:6" s="4" customFormat="1" ht="15" x14ac:dyDescent="0.2">
      <c r="A24" s="502"/>
      <c r="B24" s="94" t="s">
        <v>305</v>
      </c>
      <c r="C24" s="94"/>
      <c r="D24" s="94"/>
      <c r="E24" s="94"/>
      <c r="F24" s="387" t="s">
        <v>306</v>
      </c>
    </row>
    <row r="25" spans="1:6" s="4" customFormat="1" x14ac:dyDescent="0.2">
      <c r="A25" s="503" t="s">
        <v>391</v>
      </c>
      <c r="B25" s="94">
        <f>'Function Scoring'!Q10</f>
        <v>0</v>
      </c>
      <c r="C25" s="94"/>
      <c r="D25" s="94"/>
      <c r="E25" s="94"/>
      <c r="F25" s="387"/>
    </row>
    <row r="26" spans="1:6" s="4" customFormat="1" x14ac:dyDescent="0.2">
      <c r="A26" s="503" t="s">
        <v>429</v>
      </c>
      <c r="B26" s="94">
        <v>10</v>
      </c>
      <c r="C26" s="94">
        <v>30</v>
      </c>
      <c r="D26" s="94">
        <v>50</v>
      </c>
      <c r="E26" s="94">
        <v>70</v>
      </c>
      <c r="F26" s="387">
        <v>90</v>
      </c>
    </row>
    <row r="27" spans="1:6" x14ac:dyDescent="0.2">
      <c r="A27" s="503">
        <v>1</v>
      </c>
      <c r="B27" s="504"/>
      <c r="C27" s="505"/>
      <c r="D27" s="505"/>
      <c r="E27" s="505"/>
      <c r="F27" s="506"/>
    </row>
    <row r="28" spans="1:6" x14ac:dyDescent="0.2">
      <c r="A28" s="503">
        <v>2</v>
      </c>
      <c r="B28" s="504"/>
      <c r="C28" s="505"/>
      <c r="D28" s="505"/>
      <c r="E28" s="505"/>
      <c r="F28" s="506"/>
    </row>
    <row r="29" spans="1:6" x14ac:dyDescent="0.2">
      <c r="A29" s="503">
        <v>3</v>
      </c>
      <c r="B29" s="504"/>
      <c r="C29" s="505"/>
      <c r="D29" s="505"/>
      <c r="E29" s="505"/>
      <c r="F29" s="506"/>
    </row>
    <row r="30" spans="1:6" x14ac:dyDescent="0.2">
      <c r="A30" s="503">
        <v>4</v>
      </c>
      <c r="B30" s="504"/>
      <c r="C30" s="505"/>
      <c r="D30" s="505"/>
      <c r="E30" s="505"/>
      <c r="F30" s="506"/>
    </row>
    <row r="31" spans="1:6" x14ac:dyDescent="0.2">
      <c r="A31" s="503">
        <v>5</v>
      </c>
      <c r="B31" s="504"/>
      <c r="C31" s="505"/>
      <c r="D31" s="505"/>
      <c r="E31" s="505"/>
      <c r="F31" s="506"/>
    </row>
    <row r="32" spans="1:6" x14ac:dyDescent="0.2">
      <c r="A32" s="503">
        <v>6</v>
      </c>
      <c r="B32" s="504"/>
      <c r="C32" s="505"/>
      <c r="D32" s="505"/>
      <c r="E32" s="505"/>
      <c r="F32" s="506"/>
    </row>
    <row r="33" spans="1:6" x14ac:dyDescent="0.2">
      <c r="A33" s="503">
        <v>7</v>
      </c>
      <c r="B33" s="504"/>
      <c r="C33" s="505"/>
      <c r="D33" s="505"/>
      <c r="E33" s="505"/>
      <c r="F33" s="506"/>
    </row>
    <row r="34" spans="1:6" x14ac:dyDescent="0.2">
      <c r="A34" s="503">
        <v>8</v>
      </c>
      <c r="B34" s="504"/>
      <c r="C34" s="505"/>
      <c r="D34" s="505"/>
      <c r="E34" s="505"/>
      <c r="F34" s="506"/>
    </row>
    <row r="35" spans="1:6" x14ac:dyDescent="0.2">
      <c r="A35" s="503">
        <v>9</v>
      </c>
      <c r="B35" s="504"/>
      <c r="C35" s="505"/>
      <c r="D35" s="505"/>
      <c r="E35" s="505"/>
      <c r="F35" s="506"/>
    </row>
    <row r="36" spans="1:6" x14ac:dyDescent="0.2">
      <c r="A36" s="503">
        <v>10</v>
      </c>
      <c r="B36" s="504"/>
      <c r="C36" s="505"/>
      <c r="D36" s="505"/>
      <c r="E36" s="505"/>
      <c r="F36" s="506"/>
    </row>
    <row r="37" spans="1:6" x14ac:dyDescent="0.2">
      <c r="A37" s="503" t="s">
        <v>269</v>
      </c>
      <c r="B37" s="142" t="e">
        <f>AVERAGE(B27:B36)</f>
        <v>#DIV/0!</v>
      </c>
      <c r="C37" s="95" t="e">
        <f>AVERAGE(C27:C36)</f>
        <v>#DIV/0!</v>
      </c>
      <c r="D37" s="95" t="e">
        <f>AVERAGE(D27:D36)</f>
        <v>#DIV/0!</v>
      </c>
      <c r="E37" s="95" t="e">
        <f>AVERAGE(E27:E36)</f>
        <v>#DIV/0!</v>
      </c>
      <c r="F37" s="96" t="e">
        <f>AVERAGE(F27:F36)</f>
        <v>#DIV/0!</v>
      </c>
    </row>
    <row r="38" spans="1:6" ht="14.25" x14ac:dyDescent="0.2">
      <c r="A38" s="503" t="s">
        <v>307</v>
      </c>
      <c r="B38" s="94" t="e">
        <f>AVERAGE(B37:F37)</f>
        <v>#DIV/0!</v>
      </c>
      <c r="C38" s="95"/>
      <c r="D38" s="95"/>
      <c r="E38" s="95"/>
      <c r="F38" s="96"/>
    </row>
    <row r="39" spans="1:6" ht="14.25" x14ac:dyDescent="0.2">
      <c r="A39" s="503" t="s">
        <v>229</v>
      </c>
      <c r="B39" s="7" t="e">
        <f>IF(B38&gt;=0.41,1,IF(B38&gt;=0.21,0.8,IF(B38&gt;=0.11,0.7,IF(B38&gt;=0.06,0.6,IF(B38&lt;0.06,0.5)))))</f>
        <v>#DIV/0!</v>
      </c>
      <c r="C39" s="95"/>
      <c r="D39" s="95"/>
      <c r="E39" s="95"/>
      <c r="F39" s="96"/>
    </row>
    <row r="40" spans="1:6" ht="15" x14ac:dyDescent="0.2">
      <c r="A40" s="502"/>
      <c r="B40" s="94"/>
      <c r="C40" s="94"/>
      <c r="D40" s="94"/>
      <c r="E40" s="94"/>
      <c r="F40" s="387"/>
    </row>
    <row r="41" spans="1:6" s="4" customFormat="1" ht="15" x14ac:dyDescent="0.2">
      <c r="A41" s="502"/>
      <c r="B41" s="94" t="s">
        <v>305</v>
      </c>
      <c r="C41" s="94"/>
      <c r="D41" s="94"/>
      <c r="E41" s="94"/>
      <c r="F41" s="387" t="s">
        <v>306</v>
      </c>
    </row>
    <row r="42" spans="1:6" s="4" customFormat="1" x14ac:dyDescent="0.2">
      <c r="A42" s="503" t="s">
        <v>391</v>
      </c>
      <c r="B42" s="94">
        <f>'Function Scoring'!R10</f>
        <v>0</v>
      </c>
      <c r="C42" s="94"/>
      <c r="D42" s="94"/>
      <c r="E42" s="94"/>
      <c r="F42" s="387"/>
    </row>
    <row r="43" spans="1:6" s="4" customFormat="1" x14ac:dyDescent="0.2">
      <c r="A43" s="503" t="s">
        <v>429</v>
      </c>
      <c r="B43" s="94">
        <v>10</v>
      </c>
      <c r="C43" s="94">
        <v>30</v>
      </c>
      <c r="D43" s="94">
        <v>50</v>
      </c>
      <c r="E43" s="94">
        <v>70</v>
      </c>
      <c r="F43" s="387">
        <v>90</v>
      </c>
    </row>
    <row r="44" spans="1:6" x14ac:dyDescent="0.2">
      <c r="A44" s="503">
        <v>1</v>
      </c>
      <c r="B44" s="504"/>
      <c r="C44" s="505"/>
      <c r="D44" s="505"/>
      <c r="E44" s="505"/>
      <c r="F44" s="506"/>
    </row>
    <row r="45" spans="1:6" x14ac:dyDescent="0.2">
      <c r="A45" s="503">
        <v>2</v>
      </c>
      <c r="B45" s="504"/>
      <c r="C45" s="505"/>
      <c r="D45" s="505"/>
      <c r="E45" s="505"/>
      <c r="F45" s="506"/>
    </row>
    <row r="46" spans="1:6" x14ac:dyDescent="0.2">
      <c r="A46" s="503">
        <v>3</v>
      </c>
      <c r="B46" s="504"/>
      <c r="C46" s="505"/>
      <c r="D46" s="505"/>
      <c r="E46" s="505"/>
      <c r="F46" s="506"/>
    </row>
    <row r="47" spans="1:6" x14ac:dyDescent="0.2">
      <c r="A47" s="503">
        <v>4</v>
      </c>
      <c r="B47" s="504"/>
      <c r="C47" s="505"/>
      <c r="D47" s="505"/>
      <c r="E47" s="505"/>
      <c r="F47" s="506"/>
    </row>
    <row r="48" spans="1:6" x14ac:dyDescent="0.2">
      <c r="A48" s="503">
        <v>5</v>
      </c>
      <c r="B48" s="504"/>
      <c r="C48" s="505"/>
      <c r="D48" s="505"/>
      <c r="E48" s="505"/>
      <c r="F48" s="506"/>
    </row>
    <row r="49" spans="1:6" x14ac:dyDescent="0.2">
      <c r="A49" s="503">
        <v>6</v>
      </c>
      <c r="B49" s="504"/>
      <c r="C49" s="505"/>
      <c r="D49" s="505"/>
      <c r="E49" s="505"/>
      <c r="F49" s="506"/>
    </row>
    <row r="50" spans="1:6" x14ac:dyDescent="0.2">
      <c r="A50" s="503">
        <v>7</v>
      </c>
      <c r="B50" s="504"/>
      <c r="C50" s="505"/>
      <c r="D50" s="505"/>
      <c r="E50" s="505"/>
      <c r="F50" s="506"/>
    </row>
    <row r="51" spans="1:6" x14ac:dyDescent="0.2">
      <c r="A51" s="503">
        <v>8</v>
      </c>
      <c r="B51" s="504"/>
      <c r="C51" s="505"/>
      <c r="D51" s="505"/>
      <c r="E51" s="505"/>
      <c r="F51" s="506"/>
    </row>
    <row r="52" spans="1:6" x14ac:dyDescent="0.2">
      <c r="A52" s="503">
        <v>9</v>
      </c>
      <c r="B52" s="504"/>
      <c r="C52" s="505"/>
      <c r="D52" s="505"/>
      <c r="E52" s="505"/>
      <c r="F52" s="506"/>
    </row>
    <row r="53" spans="1:6" x14ac:dyDescent="0.2">
      <c r="A53" s="503">
        <v>10</v>
      </c>
      <c r="B53" s="504"/>
      <c r="C53" s="505"/>
      <c r="D53" s="505"/>
      <c r="E53" s="505"/>
      <c r="F53" s="506"/>
    </row>
    <row r="54" spans="1:6" x14ac:dyDescent="0.2">
      <c r="A54" s="503" t="s">
        <v>269</v>
      </c>
      <c r="B54" s="142" t="e">
        <f>AVERAGE(B44:B53)</f>
        <v>#DIV/0!</v>
      </c>
      <c r="C54" s="95" t="e">
        <f>AVERAGE(C44:C53)</f>
        <v>#DIV/0!</v>
      </c>
      <c r="D54" s="95" t="e">
        <f>AVERAGE(D44:D53)</f>
        <v>#DIV/0!</v>
      </c>
      <c r="E54" s="95" t="e">
        <f>AVERAGE(E44:E53)</f>
        <v>#DIV/0!</v>
      </c>
      <c r="F54" s="96" t="e">
        <f>AVERAGE(F44:F53)</f>
        <v>#DIV/0!</v>
      </c>
    </row>
    <row r="55" spans="1:6" ht="14.25" x14ac:dyDescent="0.2">
      <c r="A55" s="503" t="s">
        <v>307</v>
      </c>
      <c r="B55" s="94" t="e">
        <f>AVERAGE(B54:F54)</f>
        <v>#DIV/0!</v>
      </c>
      <c r="C55" s="95"/>
      <c r="D55" s="95"/>
      <c r="E55" s="95"/>
      <c r="F55" s="96"/>
    </row>
    <row r="56" spans="1:6" ht="15" thickBot="1" x14ac:dyDescent="0.25">
      <c r="A56" s="376" t="s">
        <v>229</v>
      </c>
      <c r="B56" s="97" t="e">
        <f>IF(B55&gt;=0.41,1,IF(B55&gt;=0.21,0.8,IF(B55&gt;=0.11,0.7,IF(B55&gt;=0.06,0.6,IF(B55&lt;0.06,0.5)))))</f>
        <v>#DIV/0!</v>
      </c>
      <c r="C56" s="97"/>
      <c r="D56" s="97"/>
      <c r="E56" s="97"/>
      <c r="F56" s="98"/>
    </row>
    <row r="57" spans="1:6" ht="15" x14ac:dyDescent="0.2">
      <c r="A57" s="269"/>
      <c r="B57" s="4"/>
      <c r="C57" s="4"/>
      <c r="D57" s="4"/>
      <c r="E57" s="4"/>
      <c r="F57" s="4"/>
    </row>
    <row r="58" spans="1:6" ht="15" x14ac:dyDescent="0.2">
      <c r="A58" s="269"/>
      <c r="B58" s="4"/>
      <c r="C58" s="4"/>
      <c r="D58" s="4"/>
      <c r="E58" s="4"/>
      <c r="F58" s="4"/>
    </row>
    <row r="59" spans="1:6" ht="15" x14ac:dyDescent="0.2">
      <c r="A59" s="269"/>
      <c r="B59" s="4"/>
      <c r="C59" s="4"/>
      <c r="D59" s="4"/>
      <c r="E59" s="4"/>
      <c r="F59" s="4"/>
    </row>
    <row r="60" spans="1:6" ht="15" x14ac:dyDescent="0.2">
      <c r="A60" s="269"/>
      <c r="B60" s="4"/>
      <c r="C60" s="4"/>
      <c r="D60" s="4"/>
      <c r="E60" s="4"/>
      <c r="F60" s="4"/>
    </row>
    <row r="61" spans="1:6" ht="20.25" x14ac:dyDescent="0.2">
      <c r="A61" s="429" t="s">
        <v>421</v>
      </c>
      <c r="B61" s="4"/>
      <c r="C61" s="4"/>
      <c r="D61" s="4"/>
      <c r="E61" s="4"/>
      <c r="F61" s="4"/>
    </row>
    <row r="62" spans="1:6" ht="15" x14ac:dyDescent="0.2">
      <c r="A62" s="269"/>
      <c r="B62" s="4" t="s">
        <v>305</v>
      </c>
      <c r="C62" s="4"/>
      <c r="D62" s="4"/>
      <c r="E62" s="4"/>
      <c r="F62" s="4" t="s">
        <v>306</v>
      </c>
    </row>
    <row r="63" spans="1:6" x14ac:dyDescent="0.2">
      <c r="A63" s="4" t="s">
        <v>391</v>
      </c>
      <c r="B63" s="94" t="str">
        <f>'Function Scoring'!F10</f>
        <v xml:space="preserve">Stream A - Current </v>
      </c>
      <c r="C63" s="94"/>
      <c r="D63" s="94"/>
      <c r="E63" s="375"/>
      <c r="F63" s="4"/>
    </row>
    <row r="64" spans="1:6" x14ac:dyDescent="0.2">
      <c r="A64" s="503" t="s">
        <v>429</v>
      </c>
      <c r="B64" s="94">
        <v>10</v>
      </c>
      <c r="C64" s="94">
        <v>30</v>
      </c>
      <c r="D64" s="94">
        <v>50</v>
      </c>
      <c r="E64" s="375">
        <v>70</v>
      </c>
      <c r="F64" s="4">
        <v>90</v>
      </c>
    </row>
    <row r="65" spans="1:6" x14ac:dyDescent="0.2">
      <c r="A65" s="4">
        <v>1</v>
      </c>
      <c r="B65" s="507">
        <v>0.11</v>
      </c>
      <c r="C65" s="508">
        <v>0.09</v>
      </c>
      <c r="D65" s="508">
        <v>8.5000000000000006E-2</v>
      </c>
      <c r="E65" s="508">
        <v>0.04</v>
      </c>
      <c r="F65" s="508">
        <v>6.5000000000000002E-2</v>
      </c>
    </row>
    <row r="66" spans="1:6" x14ac:dyDescent="0.2">
      <c r="A66" s="4">
        <v>2</v>
      </c>
      <c r="B66" s="507">
        <v>5.5E-2</v>
      </c>
      <c r="C66" s="508">
        <v>0.02</v>
      </c>
      <c r="D66" s="508">
        <v>7.0000000000000007E-2</v>
      </c>
      <c r="E66" s="508">
        <v>0.16</v>
      </c>
      <c r="F66" s="508">
        <v>7.0000000000000007E-2</v>
      </c>
    </row>
    <row r="67" spans="1:6" x14ac:dyDescent="0.2">
      <c r="A67" s="4">
        <v>3</v>
      </c>
      <c r="B67" s="507">
        <v>0.11</v>
      </c>
      <c r="C67" s="508">
        <v>0.14000000000000001</v>
      </c>
      <c r="D67" s="508">
        <v>0.16</v>
      </c>
      <c r="E67" s="508">
        <v>0.15</v>
      </c>
      <c r="F67" s="508">
        <v>0.16</v>
      </c>
    </row>
    <row r="68" spans="1:6" x14ac:dyDescent="0.2">
      <c r="A68" s="4">
        <v>4</v>
      </c>
      <c r="B68" s="507">
        <v>0.23</v>
      </c>
      <c r="C68" s="508">
        <v>0.28999999999999998</v>
      </c>
      <c r="D68" s="508">
        <v>0.26</v>
      </c>
      <c r="E68" s="508">
        <v>0.2</v>
      </c>
      <c r="F68" s="508">
        <v>0.18</v>
      </c>
    </row>
    <row r="69" spans="1:6" x14ac:dyDescent="0.2">
      <c r="A69" s="4">
        <v>5</v>
      </c>
      <c r="B69" s="507">
        <v>5.5E-2</v>
      </c>
      <c r="C69" s="508">
        <v>0.08</v>
      </c>
      <c r="D69" s="508">
        <v>8.5000000000000006E-2</v>
      </c>
      <c r="E69" s="508">
        <v>3.5000000000000003E-2</v>
      </c>
      <c r="F69" s="508">
        <v>8.5000000000000006E-2</v>
      </c>
    </row>
    <row r="70" spans="1:6" x14ac:dyDescent="0.2">
      <c r="A70" s="4">
        <v>6</v>
      </c>
      <c r="B70" s="507">
        <v>0.09</v>
      </c>
      <c r="C70" s="508">
        <v>0.19</v>
      </c>
      <c r="D70" s="508">
        <v>0.21</v>
      </c>
      <c r="E70" s="508">
        <v>0.23</v>
      </c>
      <c r="F70" s="508">
        <v>0.25</v>
      </c>
    </row>
    <row r="71" spans="1:6" x14ac:dyDescent="0.2">
      <c r="A71" s="4">
        <v>7</v>
      </c>
      <c r="B71" s="507">
        <v>3.5000000000000003E-2</v>
      </c>
      <c r="C71" s="508">
        <v>2.5000000000000001E-2</v>
      </c>
      <c r="D71" s="508">
        <v>0.04</v>
      </c>
      <c r="E71" s="508">
        <v>3.5000000000000003E-2</v>
      </c>
      <c r="F71" s="508">
        <v>4.4999999999999998E-2</v>
      </c>
    </row>
    <row r="72" spans="1:6" x14ac:dyDescent="0.2">
      <c r="A72" s="4">
        <v>8</v>
      </c>
      <c r="B72" s="507">
        <v>0.11</v>
      </c>
      <c r="C72" s="508">
        <v>0.15</v>
      </c>
      <c r="D72" s="508">
        <v>0.11</v>
      </c>
      <c r="E72" s="508">
        <v>0.11</v>
      </c>
      <c r="F72" s="508">
        <v>7.0000000000000007E-2</v>
      </c>
    </row>
    <row r="73" spans="1:6" x14ac:dyDescent="0.2">
      <c r="A73" s="4">
        <v>9</v>
      </c>
      <c r="B73" s="507">
        <v>0.18</v>
      </c>
      <c r="C73" s="508">
        <v>0.19</v>
      </c>
      <c r="D73" s="508">
        <v>0.21</v>
      </c>
      <c r="E73" s="508">
        <v>0.15</v>
      </c>
      <c r="F73" s="508">
        <v>0.08</v>
      </c>
    </row>
    <row r="74" spans="1:6" x14ac:dyDescent="0.2">
      <c r="A74" s="4">
        <v>10</v>
      </c>
      <c r="B74" s="507">
        <v>0.06</v>
      </c>
      <c r="C74" s="508">
        <v>6.5000000000000002E-2</v>
      </c>
      <c r="D74" s="508">
        <v>6.5000000000000002E-2</v>
      </c>
      <c r="E74" s="508">
        <v>0.06</v>
      </c>
      <c r="F74" s="508">
        <v>7.4999999999999997E-2</v>
      </c>
    </row>
    <row r="75" spans="1:6" x14ac:dyDescent="0.2">
      <c r="A75" s="4" t="s">
        <v>269</v>
      </c>
      <c r="B75" s="8">
        <f>AVERAGE(B65:B74)</f>
        <v>0.10350000000000001</v>
      </c>
      <c r="C75" s="7">
        <f>AVERAGE(C65:C74)</f>
        <v>0.124</v>
      </c>
      <c r="D75" s="7">
        <f>AVERAGE(D65:D74)</f>
        <v>0.1295</v>
      </c>
      <c r="E75" s="7">
        <f>AVERAGE(E65:E74)</f>
        <v>0.11700000000000002</v>
      </c>
      <c r="F75" s="7">
        <f>AVERAGE(F65:F74)</f>
        <v>0.10800000000000001</v>
      </c>
    </row>
    <row r="76" spans="1:6" ht="14.25" x14ac:dyDescent="0.2">
      <c r="A76" s="4" t="s">
        <v>307</v>
      </c>
      <c r="B76" s="4">
        <f>AVERAGE(B75:F75)</f>
        <v>0.11639999999999999</v>
      </c>
    </row>
    <row r="77" spans="1:6" ht="14.25" x14ac:dyDescent="0.2">
      <c r="A77" s="94" t="s">
        <v>229</v>
      </c>
      <c r="B77" s="7">
        <f>IF(B76&gt;=0.41,1,IF(B76&gt;=0.21,0.8,IF(B76&gt;=0.11,0.7,IF(B76&gt;=0.06,0.6,IF(B76&lt;0.06,0.5)))))</f>
        <v>0.7</v>
      </c>
    </row>
    <row r="78" spans="1:6" ht="15" x14ac:dyDescent="0.2">
      <c r="A78" s="269"/>
      <c r="B78" s="4"/>
      <c r="C78" s="4"/>
      <c r="D78" s="4"/>
      <c r="E78" s="4"/>
      <c r="F78" s="4"/>
    </row>
    <row r="79" spans="1:6" s="4" customFormat="1" ht="15" x14ac:dyDescent="0.2">
      <c r="A79" s="269"/>
      <c r="B79" s="4" t="s">
        <v>305</v>
      </c>
      <c r="F79" s="4" t="s">
        <v>306</v>
      </c>
    </row>
    <row r="80" spans="1:6" s="4" customFormat="1" x14ac:dyDescent="0.2">
      <c r="A80" s="4" t="s">
        <v>391</v>
      </c>
      <c r="B80" s="94" t="str">
        <f>'Function Scoring'!G10</f>
        <v>Stream A - Potential</v>
      </c>
      <c r="C80" s="94"/>
      <c r="D80" s="94"/>
      <c r="E80" s="375"/>
    </row>
    <row r="81" spans="1:6" s="4" customFormat="1" x14ac:dyDescent="0.2">
      <c r="A81" s="503" t="s">
        <v>429</v>
      </c>
      <c r="B81" s="94">
        <v>10</v>
      </c>
      <c r="C81" s="94">
        <v>30</v>
      </c>
      <c r="D81" s="94">
        <v>50</v>
      </c>
      <c r="E81" s="375">
        <v>70</v>
      </c>
      <c r="F81" s="4">
        <v>90</v>
      </c>
    </row>
    <row r="82" spans="1:6" x14ac:dyDescent="0.2">
      <c r="A82" s="4">
        <v>1</v>
      </c>
      <c r="B82" s="507">
        <v>0.11</v>
      </c>
      <c r="C82" s="508">
        <v>0.09</v>
      </c>
      <c r="D82" s="508">
        <v>8.5000000000000006E-2</v>
      </c>
      <c r="E82" s="508">
        <v>0.04</v>
      </c>
      <c r="F82" s="508">
        <v>6.5000000000000002E-2</v>
      </c>
    </row>
    <row r="83" spans="1:6" x14ac:dyDescent="0.2">
      <c r="A83" s="4">
        <v>2</v>
      </c>
      <c r="B83" s="507">
        <v>5.5E-2</v>
      </c>
      <c r="C83" s="508">
        <v>0.02</v>
      </c>
      <c r="D83" s="508">
        <v>7.0000000000000007E-2</v>
      </c>
      <c r="E83" s="508">
        <v>0.16</v>
      </c>
      <c r="F83" s="508">
        <v>7.0000000000000007E-2</v>
      </c>
    </row>
    <row r="84" spans="1:6" x14ac:dyDescent="0.2">
      <c r="A84" s="4">
        <v>3</v>
      </c>
      <c r="B84" s="507">
        <v>0.11</v>
      </c>
      <c r="C84" s="508">
        <v>0.14000000000000001</v>
      </c>
      <c r="D84" s="508">
        <v>0.16</v>
      </c>
      <c r="E84" s="508">
        <v>0.15</v>
      </c>
      <c r="F84" s="508">
        <v>0.16</v>
      </c>
    </row>
    <row r="85" spans="1:6" x14ac:dyDescent="0.2">
      <c r="A85" s="4">
        <v>4</v>
      </c>
      <c r="B85" s="507">
        <v>0.23</v>
      </c>
      <c r="C85" s="508">
        <v>0.28999999999999998</v>
      </c>
      <c r="D85" s="508">
        <v>0.26</v>
      </c>
      <c r="E85" s="508">
        <v>0.2</v>
      </c>
      <c r="F85" s="508">
        <v>0.18</v>
      </c>
    </row>
    <row r="86" spans="1:6" x14ac:dyDescent="0.2">
      <c r="A86" s="4">
        <v>5</v>
      </c>
      <c r="B86" s="507">
        <v>5.5E-2</v>
      </c>
      <c r="C86" s="508">
        <v>0.08</v>
      </c>
      <c r="D86" s="508">
        <v>8.5000000000000006E-2</v>
      </c>
      <c r="E86" s="508">
        <v>3.5000000000000003E-2</v>
      </c>
      <c r="F86" s="508">
        <v>8.5000000000000006E-2</v>
      </c>
    </row>
    <row r="87" spans="1:6" x14ac:dyDescent="0.2">
      <c r="A87" s="4">
        <v>6</v>
      </c>
      <c r="B87" s="507">
        <v>0.09</v>
      </c>
      <c r="C87" s="508">
        <v>0.19</v>
      </c>
      <c r="D87" s="508">
        <v>0.21</v>
      </c>
      <c r="E87" s="508">
        <v>0.23</v>
      </c>
      <c r="F87" s="508">
        <v>0.25</v>
      </c>
    </row>
    <row r="88" spans="1:6" x14ac:dyDescent="0.2">
      <c r="A88" s="4">
        <v>7</v>
      </c>
      <c r="B88" s="507">
        <v>3.5000000000000003E-2</v>
      </c>
      <c r="C88" s="508">
        <v>2.5000000000000001E-2</v>
      </c>
      <c r="D88" s="508">
        <v>0.04</v>
      </c>
      <c r="E88" s="508">
        <v>3.5000000000000003E-2</v>
      </c>
      <c r="F88" s="508">
        <v>4.4999999999999998E-2</v>
      </c>
    </row>
    <row r="89" spans="1:6" x14ac:dyDescent="0.2">
      <c r="A89" s="4">
        <v>8</v>
      </c>
      <c r="B89" s="507">
        <v>0.11</v>
      </c>
      <c r="C89" s="508">
        <v>0.15</v>
      </c>
      <c r="D89" s="508">
        <v>0.11</v>
      </c>
      <c r="E89" s="508">
        <v>0.11</v>
      </c>
      <c r="F89" s="508">
        <v>7.0000000000000007E-2</v>
      </c>
    </row>
    <row r="90" spans="1:6" x14ac:dyDescent="0.2">
      <c r="A90" s="4">
        <v>9</v>
      </c>
      <c r="B90" s="507">
        <v>0.18</v>
      </c>
      <c r="C90" s="508">
        <v>0.19</v>
      </c>
      <c r="D90" s="508">
        <v>0.21</v>
      </c>
      <c r="E90" s="508">
        <v>0.15</v>
      </c>
      <c r="F90" s="508">
        <v>0.08</v>
      </c>
    </row>
    <row r="91" spans="1:6" x14ac:dyDescent="0.2">
      <c r="A91" s="4">
        <v>10</v>
      </c>
      <c r="B91" s="507">
        <v>0.06</v>
      </c>
      <c r="C91" s="508">
        <v>6.5000000000000002E-2</v>
      </c>
      <c r="D91" s="508">
        <v>6.5000000000000002E-2</v>
      </c>
      <c r="E91" s="508">
        <v>0.06</v>
      </c>
      <c r="F91" s="508">
        <v>7.4999999999999997E-2</v>
      </c>
    </row>
    <row r="92" spans="1:6" x14ac:dyDescent="0.2">
      <c r="A92" s="4" t="s">
        <v>269</v>
      </c>
      <c r="B92" s="8">
        <f>AVERAGE(B82:B91)</f>
        <v>0.10350000000000001</v>
      </c>
      <c r="C92" s="7">
        <f>AVERAGE(C82:C91)</f>
        <v>0.124</v>
      </c>
      <c r="D92" s="7">
        <f>AVERAGE(D82:D91)</f>
        <v>0.1295</v>
      </c>
      <c r="E92" s="7">
        <f>AVERAGE(E82:E91)</f>
        <v>0.11700000000000002</v>
      </c>
      <c r="F92" s="7">
        <f>AVERAGE(F82:F91)</f>
        <v>0.10800000000000001</v>
      </c>
    </row>
    <row r="93" spans="1:6" ht="14.25" x14ac:dyDescent="0.2">
      <c r="A93" s="4" t="s">
        <v>307</v>
      </c>
      <c r="B93" s="4">
        <f>AVERAGE(B92:F92)</f>
        <v>0.11639999999999999</v>
      </c>
    </row>
    <row r="94" spans="1:6" ht="14.25" x14ac:dyDescent="0.2">
      <c r="A94" s="94" t="s">
        <v>229</v>
      </c>
      <c r="B94" s="7">
        <f>IF(B93&gt;=0.41,1,IF(B93&gt;=0.21,0.8,IF(B93&gt;=0.11,0.7,IF(B93&gt;=0.06,0.6,IF(B93&lt;0.06,0.5)))))</f>
        <v>0.7</v>
      </c>
    </row>
    <row r="95" spans="1:6" ht="15" x14ac:dyDescent="0.2">
      <c r="A95" s="269"/>
      <c r="B95" s="4"/>
      <c r="C95" s="4"/>
      <c r="D95" s="4"/>
      <c r="E95" s="4"/>
      <c r="F95" s="4"/>
    </row>
    <row r="96" spans="1:6" s="4" customFormat="1" ht="15" x14ac:dyDescent="0.2">
      <c r="A96" s="269"/>
      <c r="B96" s="4" t="s">
        <v>305</v>
      </c>
      <c r="F96" s="4" t="s">
        <v>306</v>
      </c>
    </row>
    <row r="97" spans="1:6" s="4" customFormat="1" x14ac:dyDescent="0.2">
      <c r="A97" s="4" t="s">
        <v>391</v>
      </c>
      <c r="B97" s="94">
        <f>'Function Scoring'!H10</f>
        <v>0</v>
      </c>
      <c r="C97" s="94"/>
      <c r="D97" s="94"/>
      <c r="E97" s="375"/>
    </row>
    <row r="98" spans="1:6" s="4" customFormat="1" x14ac:dyDescent="0.2">
      <c r="A98" s="503" t="s">
        <v>429</v>
      </c>
      <c r="B98" s="94">
        <v>10</v>
      </c>
      <c r="C98" s="94">
        <v>30</v>
      </c>
      <c r="D98" s="94">
        <v>50</v>
      </c>
      <c r="E98" s="375">
        <v>70</v>
      </c>
      <c r="F98" s="4">
        <v>90</v>
      </c>
    </row>
    <row r="99" spans="1:6" x14ac:dyDescent="0.2">
      <c r="A99" s="4">
        <v>1</v>
      </c>
      <c r="B99" s="507"/>
      <c r="C99" s="508"/>
      <c r="D99" s="508"/>
      <c r="E99" s="508"/>
      <c r="F99" s="508"/>
    </row>
    <row r="100" spans="1:6" x14ac:dyDescent="0.2">
      <c r="A100" s="4">
        <v>2</v>
      </c>
      <c r="B100" s="507"/>
      <c r="C100" s="508"/>
      <c r="D100" s="508"/>
      <c r="E100" s="508"/>
      <c r="F100" s="508"/>
    </row>
    <row r="101" spans="1:6" x14ac:dyDescent="0.2">
      <c r="A101" s="4">
        <v>3</v>
      </c>
      <c r="B101" s="507"/>
      <c r="C101" s="508"/>
      <c r="D101" s="508"/>
      <c r="E101" s="508"/>
      <c r="F101" s="508"/>
    </row>
    <row r="102" spans="1:6" x14ac:dyDescent="0.2">
      <c r="A102" s="4">
        <v>4</v>
      </c>
      <c r="B102" s="507"/>
      <c r="C102" s="508"/>
      <c r="D102" s="508"/>
      <c r="E102" s="508"/>
      <c r="F102" s="508"/>
    </row>
    <row r="103" spans="1:6" x14ac:dyDescent="0.2">
      <c r="A103" s="4">
        <v>5</v>
      </c>
      <c r="B103" s="507"/>
      <c r="C103" s="508"/>
      <c r="D103" s="508"/>
      <c r="E103" s="508"/>
      <c r="F103" s="508"/>
    </row>
    <row r="104" spans="1:6" x14ac:dyDescent="0.2">
      <c r="A104" s="4">
        <v>6</v>
      </c>
      <c r="B104" s="507"/>
      <c r="C104" s="508"/>
      <c r="D104" s="508"/>
      <c r="E104" s="508"/>
      <c r="F104" s="508"/>
    </row>
    <row r="105" spans="1:6" x14ac:dyDescent="0.2">
      <c r="A105" s="4">
        <v>7</v>
      </c>
      <c r="B105" s="507"/>
      <c r="C105" s="508"/>
      <c r="D105" s="508"/>
      <c r="E105" s="508"/>
      <c r="F105" s="508"/>
    </row>
    <row r="106" spans="1:6" x14ac:dyDescent="0.2">
      <c r="A106" s="4">
        <v>8</v>
      </c>
      <c r="B106" s="507"/>
      <c r="C106" s="508"/>
      <c r="D106" s="508"/>
      <c r="E106" s="508"/>
      <c r="F106" s="508"/>
    </row>
    <row r="107" spans="1:6" x14ac:dyDescent="0.2">
      <c r="A107" s="4">
        <v>9</v>
      </c>
      <c r="B107" s="507"/>
      <c r="C107" s="508"/>
      <c r="D107" s="508"/>
      <c r="E107" s="508"/>
      <c r="F107" s="508"/>
    </row>
    <row r="108" spans="1:6" x14ac:dyDescent="0.2">
      <c r="A108" s="4">
        <v>10</v>
      </c>
      <c r="B108" s="507"/>
      <c r="C108" s="508"/>
      <c r="D108" s="508"/>
      <c r="E108" s="508"/>
      <c r="F108" s="508"/>
    </row>
    <row r="109" spans="1:6" x14ac:dyDescent="0.2">
      <c r="A109" s="4" t="s">
        <v>269</v>
      </c>
      <c r="B109" s="8" t="e">
        <f>AVERAGE(B99:B108)</f>
        <v>#DIV/0!</v>
      </c>
      <c r="C109" s="7" t="e">
        <f>AVERAGE(C99:C108)</f>
        <v>#DIV/0!</v>
      </c>
      <c r="D109" s="7" t="e">
        <f>AVERAGE(D99:D108)</f>
        <v>#DIV/0!</v>
      </c>
      <c r="E109" s="7" t="e">
        <f>AVERAGE(E99:E108)</f>
        <v>#DIV/0!</v>
      </c>
      <c r="F109" s="7" t="e">
        <f>AVERAGE(F99:F108)</f>
        <v>#DIV/0!</v>
      </c>
    </row>
    <row r="110" spans="1:6" ht="14.25" x14ac:dyDescent="0.2">
      <c r="A110" s="4" t="s">
        <v>307</v>
      </c>
      <c r="B110" s="4" t="e">
        <f>AVERAGE(B109:F109)</f>
        <v>#DIV/0!</v>
      </c>
    </row>
    <row r="111" spans="1:6" ht="14.25" x14ac:dyDescent="0.2">
      <c r="A111" s="94" t="s">
        <v>229</v>
      </c>
      <c r="B111" s="7" t="e">
        <f>IF(B110&gt;=0.41,1,IF(B110&gt;=0.21,0.8,IF(B110&gt;=0.11,0.7,IF(B110&gt;=0.06,0.6,IF(B110&lt;0.06,0.5)))))</f>
        <v>#DIV/0!</v>
      </c>
    </row>
    <row r="112" spans="1:6" ht="15" x14ac:dyDescent="0.2">
      <c r="A112" s="269"/>
      <c r="B112" s="4"/>
      <c r="C112" s="4"/>
      <c r="D112" s="4"/>
      <c r="E112" s="4"/>
      <c r="F112" s="4"/>
    </row>
    <row r="113" spans="1:6" s="4" customFormat="1" ht="15" x14ac:dyDescent="0.2">
      <c r="A113" s="269"/>
      <c r="B113" s="4" t="s">
        <v>305</v>
      </c>
      <c r="F113" s="4" t="s">
        <v>306</v>
      </c>
    </row>
    <row r="114" spans="1:6" s="4" customFormat="1" x14ac:dyDescent="0.2">
      <c r="A114" s="4" t="s">
        <v>391</v>
      </c>
      <c r="B114" s="94">
        <f>'Function Scoring'!I10</f>
        <v>0</v>
      </c>
      <c r="C114" s="94"/>
      <c r="D114" s="94"/>
      <c r="E114" s="375"/>
    </row>
    <row r="115" spans="1:6" s="4" customFormat="1" x14ac:dyDescent="0.2">
      <c r="A115" s="503" t="s">
        <v>429</v>
      </c>
      <c r="B115" s="94">
        <v>10</v>
      </c>
      <c r="C115" s="94">
        <v>30</v>
      </c>
      <c r="D115" s="94">
        <v>50</v>
      </c>
      <c r="E115" s="375">
        <v>70</v>
      </c>
      <c r="F115" s="4">
        <v>90</v>
      </c>
    </row>
    <row r="116" spans="1:6" x14ac:dyDescent="0.2">
      <c r="A116" s="4">
        <v>1</v>
      </c>
      <c r="B116" s="507"/>
      <c r="C116" s="508"/>
      <c r="D116" s="508"/>
      <c r="E116" s="508"/>
      <c r="F116" s="508"/>
    </row>
    <row r="117" spans="1:6" x14ac:dyDescent="0.2">
      <c r="A117" s="4">
        <v>2</v>
      </c>
      <c r="B117" s="507"/>
      <c r="C117" s="508"/>
      <c r="D117" s="508"/>
      <c r="E117" s="508"/>
      <c r="F117" s="508"/>
    </row>
    <row r="118" spans="1:6" x14ac:dyDescent="0.2">
      <c r="A118" s="4">
        <v>3</v>
      </c>
      <c r="B118" s="507"/>
      <c r="C118" s="508"/>
      <c r="D118" s="508"/>
      <c r="E118" s="508"/>
      <c r="F118" s="508"/>
    </row>
    <row r="119" spans="1:6" x14ac:dyDescent="0.2">
      <c r="A119" s="4">
        <v>4</v>
      </c>
      <c r="B119" s="507"/>
      <c r="C119" s="508"/>
      <c r="D119" s="508"/>
      <c r="E119" s="508"/>
      <c r="F119" s="508"/>
    </row>
    <row r="120" spans="1:6" x14ac:dyDescent="0.2">
      <c r="A120" s="4">
        <v>5</v>
      </c>
      <c r="B120" s="507"/>
      <c r="C120" s="508"/>
      <c r="D120" s="508"/>
      <c r="E120" s="508"/>
      <c r="F120" s="508"/>
    </row>
    <row r="121" spans="1:6" x14ac:dyDescent="0.2">
      <c r="A121" s="4">
        <v>6</v>
      </c>
      <c r="B121" s="507"/>
      <c r="C121" s="508"/>
      <c r="D121" s="508"/>
      <c r="E121" s="508"/>
      <c r="F121" s="508"/>
    </row>
    <row r="122" spans="1:6" x14ac:dyDescent="0.2">
      <c r="A122" s="4">
        <v>7</v>
      </c>
      <c r="B122" s="507"/>
      <c r="C122" s="508"/>
      <c r="D122" s="508"/>
      <c r="E122" s="508"/>
      <c r="F122" s="508"/>
    </row>
    <row r="123" spans="1:6" x14ac:dyDescent="0.2">
      <c r="A123" s="4">
        <v>8</v>
      </c>
      <c r="B123" s="507"/>
      <c r="C123" s="508"/>
      <c r="D123" s="508"/>
      <c r="E123" s="508"/>
      <c r="F123" s="508"/>
    </row>
    <row r="124" spans="1:6" x14ac:dyDescent="0.2">
      <c r="A124" s="4">
        <v>9</v>
      </c>
      <c r="B124" s="507"/>
      <c r="C124" s="508"/>
      <c r="D124" s="508"/>
      <c r="E124" s="508"/>
      <c r="F124" s="508"/>
    </row>
    <row r="125" spans="1:6" x14ac:dyDescent="0.2">
      <c r="A125" s="4">
        <v>10</v>
      </c>
      <c r="B125" s="507"/>
      <c r="C125" s="508"/>
      <c r="D125" s="508"/>
      <c r="E125" s="508"/>
      <c r="F125" s="508"/>
    </row>
    <row r="126" spans="1:6" x14ac:dyDescent="0.2">
      <c r="A126" s="4" t="s">
        <v>269</v>
      </c>
      <c r="B126" s="8" t="e">
        <f>AVERAGE(B116:B125)</f>
        <v>#DIV/0!</v>
      </c>
      <c r="C126" s="7" t="e">
        <f>AVERAGE(C116:C125)</f>
        <v>#DIV/0!</v>
      </c>
      <c r="D126" s="7" t="e">
        <f>AVERAGE(D116:D125)</f>
        <v>#DIV/0!</v>
      </c>
      <c r="E126" s="7" t="e">
        <f>AVERAGE(E116:E125)</f>
        <v>#DIV/0!</v>
      </c>
      <c r="F126" s="7" t="e">
        <f>AVERAGE(F116:F125)</f>
        <v>#DIV/0!</v>
      </c>
    </row>
    <row r="127" spans="1:6" ht="14.25" x14ac:dyDescent="0.2">
      <c r="A127" s="4" t="s">
        <v>307</v>
      </c>
      <c r="B127" s="4" t="e">
        <f>AVERAGE(B126:F126)</f>
        <v>#DIV/0!</v>
      </c>
    </row>
    <row r="128" spans="1:6" ht="14.25" x14ac:dyDescent="0.2">
      <c r="A128" s="94" t="s">
        <v>229</v>
      </c>
      <c r="B128" s="7" t="e">
        <f>IF(B127&gt;=0.41,1,IF(B127&gt;=0.21,0.8,IF(B127&gt;=0.11,0.7,IF(B127&gt;=0.06,0.6,IF(B127&lt;0.06,0.5)))))</f>
        <v>#DIV/0!</v>
      </c>
    </row>
    <row r="129" spans="1:6" ht="15" x14ac:dyDescent="0.2">
      <c r="A129" s="269"/>
      <c r="B129" s="4"/>
      <c r="C129" s="4"/>
      <c r="D129" s="4"/>
      <c r="E129" s="4"/>
      <c r="F129" s="4"/>
    </row>
    <row r="130" spans="1:6" s="4" customFormat="1" ht="15" x14ac:dyDescent="0.2">
      <c r="A130" s="269"/>
      <c r="B130" s="4" t="s">
        <v>305</v>
      </c>
      <c r="F130" s="4" t="s">
        <v>306</v>
      </c>
    </row>
    <row r="131" spans="1:6" s="4" customFormat="1" x14ac:dyDescent="0.2">
      <c r="A131" s="4" t="s">
        <v>391</v>
      </c>
      <c r="B131" s="94">
        <f>'Function Scoring'!J10</f>
        <v>0</v>
      </c>
      <c r="C131" s="94"/>
      <c r="D131" s="94"/>
      <c r="E131" s="375"/>
    </row>
    <row r="132" spans="1:6" s="4" customFormat="1" x14ac:dyDescent="0.2">
      <c r="A132" s="503" t="s">
        <v>429</v>
      </c>
      <c r="B132" s="94">
        <v>10</v>
      </c>
      <c r="C132" s="94">
        <v>30</v>
      </c>
      <c r="D132" s="94">
        <v>50</v>
      </c>
      <c r="E132" s="375">
        <v>70</v>
      </c>
      <c r="F132" s="4">
        <v>90</v>
      </c>
    </row>
    <row r="133" spans="1:6" x14ac:dyDescent="0.2">
      <c r="A133" s="4">
        <v>1</v>
      </c>
      <c r="B133" s="507"/>
      <c r="C133" s="508"/>
      <c r="D133" s="508"/>
      <c r="E133" s="508"/>
      <c r="F133" s="508"/>
    </row>
    <row r="134" spans="1:6" x14ac:dyDescent="0.2">
      <c r="A134" s="4">
        <v>2</v>
      </c>
      <c r="B134" s="507"/>
      <c r="C134" s="508"/>
      <c r="D134" s="508"/>
      <c r="E134" s="508"/>
      <c r="F134" s="508"/>
    </row>
    <row r="135" spans="1:6" x14ac:dyDescent="0.2">
      <c r="A135" s="4">
        <v>3</v>
      </c>
      <c r="B135" s="507"/>
      <c r="C135" s="508"/>
      <c r="D135" s="508"/>
      <c r="E135" s="508"/>
      <c r="F135" s="508"/>
    </row>
    <row r="136" spans="1:6" x14ac:dyDescent="0.2">
      <c r="A136" s="4">
        <v>4</v>
      </c>
      <c r="B136" s="507"/>
      <c r="C136" s="508"/>
      <c r="D136" s="508"/>
      <c r="E136" s="508"/>
      <c r="F136" s="508"/>
    </row>
    <row r="137" spans="1:6" x14ac:dyDescent="0.2">
      <c r="A137" s="4">
        <v>5</v>
      </c>
      <c r="B137" s="507"/>
      <c r="C137" s="508"/>
      <c r="D137" s="508"/>
      <c r="E137" s="508"/>
      <c r="F137" s="508"/>
    </row>
    <row r="138" spans="1:6" x14ac:dyDescent="0.2">
      <c r="A138" s="4">
        <v>6</v>
      </c>
      <c r="B138" s="507"/>
      <c r="C138" s="508"/>
      <c r="D138" s="508"/>
      <c r="E138" s="508"/>
      <c r="F138" s="508"/>
    </row>
    <row r="139" spans="1:6" x14ac:dyDescent="0.2">
      <c r="A139" s="4">
        <v>7</v>
      </c>
      <c r="B139" s="507"/>
      <c r="C139" s="508"/>
      <c r="D139" s="508"/>
      <c r="E139" s="508"/>
      <c r="F139" s="508"/>
    </row>
    <row r="140" spans="1:6" x14ac:dyDescent="0.2">
      <c r="A140" s="4">
        <v>8</v>
      </c>
      <c r="B140" s="507"/>
      <c r="C140" s="508"/>
      <c r="D140" s="508"/>
      <c r="E140" s="508"/>
      <c r="F140" s="508"/>
    </row>
    <row r="141" spans="1:6" x14ac:dyDescent="0.2">
      <c r="A141" s="4">
        <v>9</v>
      </c>
      <c r="B141" s="507"/>
      <c r="C141" s="508"/>
      <c r="D141" s="508"/>
      <c r="E141" s="508"/>
      <c r="F141" s="508"/>
    </row>
    <row r="142" spans="1:6" x14ac:dyDescent="0.2">
      <c r="A142" s="4">
        <v>10</v>
      </c>
      <c r="B142" s="507"/>
      <c r="C142" s="508"/>
      <c r="D142" s="508"/>
      <c r="E142" s="508"/>
      <c r="F142" s="508"/>
    </row>
    <row r="143" spans="1:6" x14ac:dyDescent="0.2">
      <c r="A143" s="4" t="s">
        <v>269</v>
      </c>
      <c r="B143" s="8" t="e">
        <f>AVERAGE(B133:B142)</f>
        <v>#DIV/0!</v>
      </c>
      <c r="C143" s="7" t="e">
        <f>AVERAGE(C133:C142)</f>
        <v>#DIV/0!</v>
      </c>
      <c r="D143" s="7" t="e">
        <f>AVERAGE(D133:D142)</f>
        <v>#DIV/0!</v>
      </c>
      <c r="E143" s="7" t="e">
        <f>AVERAGE(E133:E142)</f>
        <v>#DIV/0!</v>
      </c>
      <c r="F143" s="7" t="e">
        <f>AVERAGE(F133:F142)</f>
        <v>#DIV/0!</v>
      </c>
    </row>
    <row r="144" spans="1:6" ht="14.25" x14ac:dyDescent="0.2">
      <c r="A144" s="4" t="s">
        <v>307</v>
      </c>
      <c r="B144" s="4" t="e">
        <f>AVERAGE(B143:F143)</f>
        <v>#DIV/0!</v>
      </c>
    </row>
    <row r="145" spans="1:6" ht="14.25" x14ac:dyDescent="0.2">
      <c r="A145" s="94" t="s">
        <v>229</v>
      </c>
      <c r="B145" s="7" t="e">
        <f>IF(B144&gt;=0.41,1,IF(B144&gt;=0.21,0.8,IF(B144&gt;=0.11,0.7,IF(B144&gt;=0.06,0.6,IF(B144&lt;0.06,0.5)))))</f>
        <v>#DIV/0!</v>
      </c>
    </row>
    <row r="146" spans="1:6" ht="15" x14ac:dyDescent="0.2">
      <c r="A146" s="269"/>
      <c r="B146" s="4"/>
      <c r="C146" s="4"/>
      <c r="D146" s="4"/>
      <c r="E146" s="4"/>
      <c r="F146" s="4"/>
    </row>
    <row r="147" spans="1:6" s="4" customFormat="1" ht="15" x14ac:dyDescent="0.2">
      <c r="A147" s="269"/>
      <c r="B147" s="4" t="s">
        <v>305</v>
      </c>
      <c r="F147" s="4" t="s">
        <v>306</v>
      </c>
    </row>
    <row r="148" spans="1:6" s="4" customFormat="1" x14ac:dyDescent="0.2">
      <c r="A148" s="4" t="s">
        <v>391</v>
      </c>
      <c r="B148" s="94">
        <f>'Function Scoring'!K10</f>
        <v>0</v>
      </c>
      <c r="C148" s="94"/>
      <c r="D148" s="94"/>
      <c r="E148" s="375"/>
    </row>
    <row r="149" spans="1:6" s="4" customFormat="1" x14ac:dyDescent="0.2">
      <c r="A149" s="503" t="s">
        <v>429</v>
      </c>
      <c r="B149" s="94">
        <v>10</v>
      </c>
      <c r="C149" s="94">
        <v>30</v>
      </c>
      <c r="D149" s="94">
        <v>50</v>
      </c>
      <c r="E149" s="375">
        <v>70</v>
      </c>
      <c r="F149" s="4">
        <v>90</v>
      </c>
    </row>
    <row r="150" spans="1:6" x14ac:dyDescent="0.2">
      <c r="A150" s="4">
        <v>1</v>
      </c>
      <c r="B150" s="507"/>
      <c r="C150" s="508"/>
      <c r="D150" s="508"/>
      <c r="E150" s="508"/>
      <c r="F150" s="508"/>
    </row>
    <row r="151" spans="1:6" x14ac:dyDescent="0.2">
      <c r="A151" s="4">
        <v>2</v>
      </c>
      <c r="B151" s="507"/>
      <c r="C151" s="508"/>
      <c r="D151" s="508"/>
      <c r="E151" s="508"/>
      <c r="F151" s="508"/>
    </row>
    <row r="152" spans="1:6" x14ac:dyDescent="0.2">
      <c r="A152" s="4">
        <v>3</v>
      </c>
      <c r="B152" s="507"/>
      <c r="C152" s="508"/>
      <c r="D152" s="508"/>
      <c r="E152" s="508"/>
      <c r="F152" s="508"/>
    </row>
    <row r="153" spans="1:6" x14ac:dyDescent="0.2">
      <c r="A153" s="4">
        <v>4</v>
      </c>
      <c r="B153" s="507"/>
      <c r="C153" s="508"/>
      <c r="D153" s="508"/>
      <c r="E153" s="508"/>
      <c r="F153" s="508"/>
    </row>
    <row r="154" spans="1:6" x14ac:dyDescent="0.2">
      <c r="A154" s="4">
        <v>5</v>
      </c>
      <c r="B154" s="507"/>
      <c r="C154" s="508"/>
      <c r="D154" s="508"/>
      <c r="E154" s="508"/>
      <c r="F154" s="508"/>
    </row>
    <row r="155" spans="1:6" x14ac:dyDescent="0.2">
      <c r="A155" s="4">
        <v>6</v>
      </c>
      <c r="B155" s="507"/>
      <c r="C155" s="508"/>
      <c r="D155" s="508"/>
      <c r="E155" s="508"/>
      <c r="F155" s="508"/>
    </row>
    <row r="156" spans="1:6" x14ac:dyDescent="0.2">
      <c r="A156" s="4">
        <v>7</v>
      </c>
      <c r="B156" s="507"/>
      <c r="C156" s="508"/>
      <c r="D156" s="508"/>
      <c r="E156" s="508"/>
      <c r="F156" s="508"/>
    </row>
    <row r="157" spans="1:6" x14ac:dyDescent="0.2">
      <c r="A157" s="4">
        <v>8</v>
      </c>
      <c r="B157" s="507"/>
      <c r="C157" s="508"/>
      <c r="D157" s="508"/>
      <c r="E157" s="508"/>
      <c r="F157" s="508"/>
    </row>
    <row r="158" spans="1:6" x14ac:dyDescent="0.2">
      <c r="A158" s="4">
        <v>9</v>
      </c>
      <c r="B158" s="507"/>
      <c r="C158" s="508"/>
      <c r="D158" s="508"/>
      <c r="E158" s="508"/>
      <c r="F158" s="508"/>
    </row>
    <row r="159" spans="1:6" x14ac:dyDescent="0.2">
      <c r="A159" s="4">
        <v>10</v>
      </c>
      <c r="B159" s="507"/>
      <c r="C159" s="508"/>
      <c r="D159" s="508"/>
      <c r="E159" s="508"/>
      <c r="F159" s="508"/>
    </row>
    <row r="160" spans="1:6" x14ac:dyDescent="0.2">
      <c r="A160" s="4" t="s">
        <v>269</v>
      </c>
      <c r="B160" s="8" t="e">
        <f>AVERAGE(B150:B159)</f>
        <v>#DIV/0!</v>
      </c>
      <c r="C160" s="7" t="e">
        <f>AVERAGE(C150:C159)</f>
        <v>#DIV/0!</v>
      </c>
      <c r="D160" s="7" t="e">
        <f>AVERAGE(D150:D159)</f>
        <v>#DIV/0!</v>
      </c>
      <c r="E160" s="7" t="e">
        <f>AVERAGE(E150:E159)</f>
        <v>#DIV/0!</v>
      </c>
      <c r="F160" s="7" t="e">
        <f>AVERAGE(F150:F159)</f>
        <v>#DIV/0!</v>
      </c>
    </row>
    <row r="161" spans="1:6" ht="14.25" x14ac:dyDescent="0.2">
      <c r="A161" s="4" t="s">
        <v>307</v>
      </c>
      <c r="B161" s="4" t="e">
        <f>AVERAGE(B160:F160)</f>
        <v>#DIV/0!</v>
      </c>
    </row>
    <row r="162" spans="1:6" ht="14.25" x14ac:dyDescent="0.2">
      <c r="A162" s="94" t="s">
        <v>229</v>
      </c>
      <c r="B162" s="7" t="e">
        <f>IF(B161&gt;=0.41,1,IF(B161&gt;=0.21,0.8,IF(B161&gt;=0.11,0.7,IF(B161&gt;=0.06,0.6,IF(B161&lt;0.06,0.5)))))</f>
        <v>#DIV/0!</v>
      </c>
    </row>
    <row r="163" spans="1:6" ht="15" x14ac:dyDescent="0.2">
      <c r="A163" s="269"/>
      <c r="B163" s="4"/>
      <c r="C163" s="4"/>
      <c r="D163" s="4"/>
      <c r="E163" s="4"/>
      <c r="F163" s="4"/>
    </row>
    <row r="164" spans="1:6" s="4" customFormat="1" ht="15" x14ac:dyDescent="0.2">
      <c r="A164" s="269"/>
      <c r="B164" s="4" t="s">
        <v>305</v>
      </c>
      <c r="F164" s="4" t="s">
        <v>306</v>
      </c>
    </row>
    <row r="165" spans="1:6" s="4" customFormat="1" x14ac:dyDescent="0.2">
      <c r="A165" s="4" t="s">
        <v>391</v>
      </c>
      <c r="B165" s="94">
        <f>'Function Scoring'!L10</f>
        <v>0</v>
      </c>
      <c r="C165" s="94"/>
      <c r="D165" s="94"/>
      <c r="E165" s="375"/>
    </row>
    <row r="166" spans="1:6" s="4" customFormat="1" x14ac:dyDescent="0.2">
      <c r="A166" s="503" t="s">
        <v>429</v>
      </c>
      <c r="B166" s="94">
        <v>10</v>
      </c>
      <c r="C166" s="94">
        <v>30</v>
      </c>
      <c r="D166" s="94">
        <v>50</v>
      </c>
      <c r="E166" s="375">
        <v>70</v>
      </c>
      <c r="F166" s="4">
        <v>90</v>
      </c>
    </row>
    <row r="167" spans="1:6" x14ac:dyDescent="0.2">
      <c r="A167" s="4">
        <v>1</v>
      </c>
      <c r="B167" s="507"/>
      <c r="C167" s="508"/>
      <c r="D167" s="508"/>
      <c r="E167" s="508"/>
      <c r="F167" s="508"/>
    </row>
    <row r="168" spans="1:6" x14ac:dyDescent="0.2">
      <c r="A168" s="4">
        <v>2</v>
      </c>
      <c r="B168" s="507"/>
      <c r="C168" s="508"/>
      <c r="D168" s="508"/>
      <c r="E168" s="508"/>
      <c r="F168" s="508"/>
    </row>
    <row r="169" spans="1:6" x14ac:dyDescent="0.2">
      <c r="A169" s="4">
        <v>3</v>
      </c>
      <c r="B169" s="507"/>
      <c r="C169" s="508"/>
      <c r="D169" s="508"/>
      <c r="E169" s="508"/>
      <c r="F169" s="508"/>
    </row>
    <row r="170" spans="1:6" x14ac:dyDescent="0.2">
      <c r="A170" s="4">
        <v>4</v>
      </c>
      <c r="B170" s="507"/>
      <c r="C170" s="508"/>
      <c r="D170" s="508"/>
      <c r="E170" s="508"/>
      <c r="F170" s="508"/>
    </row>
    <row r="171" spans="1:6" x14ac:dyDescent="0.2">
      <c r="A171" s="4">
        <v>5</v>
      </c>
      <c r="B171" s="507"/>
      <c r="C171" s="508"/>
      <c r="D171" s="508"/>
      <c r="E171" s="508"/>
      <c r="F171" s="508"/>
    </row>
    <row r="172" spans="1:6" x14ac:dyDescent="0.2">
      <c r="A172" s="4">
        <v>6</v>
      </c>
      <c r="B172" s="507"/>
      <c r="C172" s="508"/>
      <c r="D172" s="508"/>
      <c r="E172" s="508"/>
      <c r="F172" s="508"/>
    </row>
    <row r="173" spans="1:6" x14ac:dyDescent="0.2">
      <c r="A173" s="4">
        <v>7</v>
      </c>
      <c r="B173" s="507"/>
      <c r="C173" s="508"/>
      <c r="D173" s="508"/>
      <c r="E173" s="508"/>
      <c r="F173" s="508"/>
    </row>
    <row r="174" spans="1:6" x14ac:dyDescent="0.2">
      <c r="A174" s="4">
        <v>8</v>
      </c>
      <c r="B174" s="507"/>
      <c r="C174" s="508"/>
      <c r="D174" s="508"/>
      <c r="E174" s="508"/>
      <c r="F174" s="508"/>
    </row>
    <row r="175" spans="1:6" x14ac:dyDescent="0.2">
      <c r="A175" s="4">
        <v>9</v>
      </c>
      <c r="B175" s="507"/>
      <c r="C175" s="508"/>
      <c r="D175" s="508"/>
      <c r="E175" s="508"/>
      <c r="F175" s="508"/>
    </row>
    <row r="176" spans="1:6" x14ac:dyDescent="0.2">
      <c r="A176" s="4">
        <v>10</v>
      </c>
      <c r="B176" s="507"/>
      <c r="C176" s="508"/>
      <c r="D176" s="508"/>
      <c r="E176" s="508"/>
      <c r="F176" s="508"/>
    </row>
    <row r="177" spans="1:6" x14ac:dyDescent="0.2">
      <c r="A177" s="4" t="s">
        <v>269</v>
      </c>
      <c r="B177" s="8" t="e">
        <f>AVERAGE(B167:B176)</f>
        <v>#DIV/0!</v>
      </c>
      <c r="C177" s="7" t="e">
        <f>AVERAGE(C167:C176)</f>
        <v>#DIV/0!</v>
      </c>
      <c r="D177" s="7" t="e">
        <f>AVERAGE(D167:D176)</f>
        <v>#DIV/0!</v>
      </c>
      <c r="E177" s="7" t="e">
        <f>AVERAGE(E167:E176)</f>
        <v>#DIV/0!</v>
      </c>
      <c r="F177" s="7" t="e">
        <f>AVERAGE(F167:F176)</f>
        <v>#DIV/0!</v>
      </c>
    </row>
    <row r="178" spans="1:6" ht="14.25" x14ac:dyDescent="0.2">
      <c r="A178" s="4" t="s">
        <v>307</v>
      </c>
      <c r="B178" s="4" t="e">
        <f>AVERAGE(B177:F177)</f>
        <v>#DIV/0!</v>
      </c>
    </row>
    <row r="179" spans="1:6" ht="14.25" x14ac:dyDescent="0.2">
      <c r="A179" s="94" t="s">
        <v>229</v>
      </c>
      <c r="B179" s="7" t="e">
        <f>IF(B178&gt;=0.41,1,IF(B178&gt;=0.21,0.8,IF(B178&gt;=0.11,0.7,IF(B178&gt;=0.06,0.6,IF(B178&lt;0.06,0.5)))))</f>
        <v>#DIV/0!</v>
      </c>
    </row>
    <row r="180" spans="1:6" ht="15" x14ac:dyDescent="0.2">
      <c r="A180" s="269"/>
      <c r="B180" s="4"/>
      <c r="C180" s="4"/>
      <c r="D180" s="4"/>
      <c r="E180" s="4"/>
      <c r="F180" s="4"/>
    </row>
    <row r="181" spans="1:6" s="4" customFormat="1" ht="15" x14ac:dyDescent="0.2">
      <c r="A181" s="269"/>
      <c r="B181" s="4" t="s">
        <v>305</v>
      </c>
      <c r="F181" s="4" t="s">
        <v>306</v>
      </c>
    </row>
    <row r="182" spans="1:6" s="4" customFormat="1" x14ac:dyDescent="0.2">
      <c r="A182" s="4" t="s">
        <v>391</v>
      </c>
      <c r="B182" s="94">
        <f>'Function Scoring'!M10</f>
        <v>0</v>
      </c>
      <c r="C182" s="94"/>
      <c r="D182" s="94"/>
      <c r="E182" s="375"/>
    </row>
    <row r="183" spans="1:6" s="4" customFormat="1" x14ac:dyDescent="0.2">
      <c r="A183" s="503" t="s">
        <v>429</v>
      </c>
      <c r="B183" s="94">
        <v>10</v>
      </c>
      <c r="C183" s="94">
        <v>30</v>
      </c>
      <c r="D183" s="94">
        <v>50</v>
      </c>
      <c r="E183" s="375">
        <v>70</v>
      </c>
      <c r="F183" s="4">
        <v>90</v>
      </c>
    </row>
    <row r="184" spans="1:6" x14ac:dyDescent="0.2">
      <c r="A184" s="4">
        <v>1</v>
      </c>
      <c r="B184" s="507"/>
      <c r="C184" s="508"/>
      <c r="D184" s="508"/>
      <c r="E184" s="508"/>
      <c r="F184" s="508"/>
    </row>
    <row r="185" spans="1:6" x14ac:dyDescent="0.2">
      <c r="A185" s="4">
        <v>2</v>
      </c>
      <c r="B185" s="507"/>
      <c r="C185" s="508"/>
      <c r="D185" s="508"/>
      <c r="E185" s="508"/>
      <c r="F185" s="508"/>
    </row>
    <row r="186" spans="1:6" x14ac:dyDescent="0.2">
      <c r="A186" s="4">
        <v>3</v>
      </c>
      <c r="B186" s="507"/>
      <c r="C186" s="508"/>
      <c r="D186" s="508"/>
      <c r="E186" s="508"/>
      <c r="F186" s="508"/>
    </row>
    <row r="187" spans="1:6" x14ac:dyDescent="0.2">
      <c r="A187" s="4">
        <v>4</v>
      </c>
      <c r="B187" s="507"/>
      <c r="C187" s="508"/>
      <c r="D187" s="508"/>
      <c r="E187" s="508"/>
      <c r="F187" s="508"/>
    </row>
    <row r="188" spans="1:6" x14ac:dyDescent="0.2">
      <c r="A188" s="4">
        <v>5</v>
      </c>
      <c r="B188" s="507"/>
      <c r="C188" s="508"/>
      <c r="D188" s="508"/>
      <c r="E188" s="508"/>
      <c r="F188" s="508"/>
    </row>
    <row r="189" spans="1:6" x14ac:dyDescent="0.2">
      <c r="A189" s="4">
        <v>6</v>
      </c>
      <c r="B189" s="507"/>
      <c r="C189" s="508"/>
      <c r="D189" s="508"/>
      <c r="E189" s="508"/>
      <c r="F189" s="508"/>
    </row>
    <row r="190" spans="1:6" x14ac:dyDescent="0.2">
      <c r="A190" s="4">
        <v>7</v>
      </c>
      <c r="B190" s="507"/>
      <c r="C190" s="508"/>
      <c r="D190" s="508"/>
      <c r="E190" s="508"/>
      <c r="F190" s="508"/>
    </row>
    <row r="191" spans="1:6" x14ac:dyDescent="0.2">
      <c r="A191" s="4">
        <v>8</v>
      </c>
      <c r="B191" s="507"/>
      <c r="C191" s="508"/>
      <c r="D191" s="508"/>
      <c r="E191" s="508"/>
      <c r="F191" s="508"/>
    </row>
    <row r="192" spans="1:6" x14ac:dyDescent="0.2">
      <c r="A192" s="4">
        <v>9</v>
      </c>
      <c r="B192" s="507"/>
      <c r="C192" s="508"/>
      <c r="D192" s="508"/>
      <c r="E192" s="508"/>
      <c r="F192" s="508"/>
    </row>
    <row r="193" spans="1:6" x14ac:dyDescent="0.2">
      <c r="A193" s="4">
        <v>10</v>
      </c>
      <c r="B193" s="507"/>
      <c r="C193" s="508"/>
      <c r="D193" s="508"/>
      <c r="E193" s="508"/>
      <c r="F193" s="508"/>
    </row>
    <row r="194" spans="1:6" x14ac:dyDescent="0.2">
      <c r="A194" s="4" t="s">
        <v>269</v>
      </c>
      <c r="B194" s="8" t="e">
        <f>AVERAGE(B184:B193)</f>
        <v>#DIV/0!</v>
      </c>
      <c r="C194" s="7" t="e">
        <f>AVERAGE(C184:C193)</f>
        <v>#DIV/0!</v>
      </c>
      <c r="D194" s="7" t="e">
        <f>AVERAGE(D184:D193)</f>
        <v>#DIV/0!</v>
      </c>
      <c r="E194" s="7" t="e">
        <f>AVERAGE(E184:E193)</f>
        <v>#DIV/0!</v>
      </c>
      <c r="F194" s="7" t="e">
        <f>AVERAGE(F184:F193)</f>
        <v>#DIV/0!</v>
      </c>
    </row>
    <row r="195" spans="1:6" ht="14.25" x14ac:dyDescent="0.2">
      <c r="A195" s="4" t="s">
        <v>307</v>
      </c>
      <c r="B195" s="4" t="e">
        <f>AVERAGE(B194:F194)</f>
        <v>#DIV/0!</v>
      </c>
    </row>
    <row r="196" spans="1:6" ht="14.25" x14ac:dyDescent="0.2">
      <c r="A196" s="94" t="s">
        <v>229</v>
      </c>
      <c r="B196" s="7" t="e">
        <f>IF(B195&gt;=0.41,1,IF(B195&gt;=0.21,0.8,IF(B195&gt;=0.11,0.7,IF(B195&gt;=0.06,0.6,IF(B195&lt;0.06,0.5)))))</f>
        <v>#DIV/0!</v>
      </c>
    </row>
    <row r="197" spans="1:6" ht="15" x14ac:dyDescent="0.2">
      <c r="A197" s="269"/>
      <c r="B197" s="4"/>
      <c r="C197" s="4"/>
      <c r="D197" s="4"/>
      <c r="E197" s="4"/>
      <c r="F197" s="4"/>
    </row>
    <row r="198" spans="1:6" s="4" customFormat="1" ht="15" x14ac:dyDescent="0.2">
      <c r="A198" s="269"/>
      <c r="B198" s="4" t="s">
        <v>305</v>
      </c>
      <c r="F198" s="4" t="s">
        <v>306</v>
      </c>
    </row>
    <row r="199" spans="1:6" s="4" customFormat="1" x14ac:dyDescent="0.2">
      <c r="A199" s="4" t="s">
        <v>391</v>
      </c>
      <c r="B199" s="94">
        <f>'Function Scoring'!N10</f>
        <v>0</v>
      </c>
      <c r="C199" s="94"/>
      <c r="D199" s="94"/>
      <c r="E199" s="375"/>
    </row>
    <row r="200" spans="1:6" s="4" customFormat="1" x14ac:dyDescent="0.2">
      <c r="A200" s="503" t="s">
        <v>429</v>
      </c>
      <c r="B200" s="94">
        <v>10</v>
      </c>
      <c r="C200" s="94">
        <v>30</v>
      </c>
      <c r="D200" s="94">
        <v>50</v>
      </c>
      <c r="E200" s="375">
        <v>70</v>
      </c>
      <c r="F200" s="4">
        <v>90</v>
      </c>
    </row>
    <row r="201" spans="1:6" x14ac:dyDescent="0.2">
      <c r="A201" s="4">
        <v>1</v>
      </c>
      <c r="B201" s="507"/>
      <c r="C201" s="508"/>
      <c r="D201" s="508"/>
      <c r="E201" s="508"/>
      <c r="F201" s="508"/>
    </row>
    <row r="202" spans="1:6" x14ac:dyDescent="0.2">
      <c r="A202" s="4">
        <v>2</v>
      </c>
      <c r="B202" s="507"/>
      <c r="C202" s="508"/>
      <c r="D202" s="508"/>
      <c r="E202" s="508"/>
      <c r="F202" s="508"/>
    </row>
    <row r="203" spans="1:6" x14ac:dyDescent="0.2">
      <c r="A203" s="4">
        <v>3</v>
      </c>
      <c r="B203" s="507"/>
      <c r="C203" s="508"/>
      <c r="D203" s="508"/>
      <c r="E203" s="508"/>
      <c r="F203" s="508"/>
    </row>
    <row r="204" spans="1:6" x14ac:dyDescent="0.2">
      <c r="A204" s="4">
        <v>4</v>
      </c>
      <c r="B204" s="507"/>
      <c r="C204" s="508"/>
      <c r="D204" s="508"/>
      <c r="E204" s="508"/>
      <c r="F204" s="508"/>
    </row>
    <row r="205" spans="1:6" x14ac:dyDescent="0.2">
      <c r="A205" s="4">
        <v>5</v>
      </c>
      <c r="B205" s="507"/>
      <c r="C205" s="508"/>
      <c r="D205" s="508"/>
      <c r="E205" s="508"/>
      <c r="F205" s="508"/>
    </row>
    <row r="206" spans="1:6" x14ac:dyDescent="0.2">
      <c r="A206" s="4">
        <v>6</v>
      </c>
      <c r="B206" s="507"/>
      <c r="C206" s="508"/>
      <c r="D206" s="508"/>
      <c r="E206" s="508"/>
      <c r="F206" s="508"/>
    </row>
    <row r="207" spans="1:6" x14ac:dyDescent="0.2">
      <c r="A207" s="4">
        <v>7</v>
      </c>
      <c r="B207" s="507"/>
      <c r="C207" s="508"/>
      <c r="D207" s="508"/>
      <c r="E207" s="508"/>
      <c r="F207" s="508"/>
    </row>
    <row r="208" spans="1:6" x14ac:dyDescent="0.2">
      <c r="A208" s="4">
        <v>8</v>
      </c>
      <c r="B208" s="507"/>
      <c r="C208" s="508"/>
      <c r="D208" s="508"/>
      <c r="E208" s="508"/>
      <c r="F208" s="508"/>
    </row>
    <row r="209" spans="1:6" x14ac:dyDescent="0.2">
      <c r="A209" s="4">
        <v>9</v>
      </c>
      <c r="B209" s="507"/>
      <c r="C209" s="508"/>
      <c r="D209" s="508"/>
      <c r="E209" s="508"/>
      <c r="F209" s="508"/>
    </row>
    <row r="210" spans="1:6" x14ac:dyDescent="0.2">
      <c r="A210" s="4">
        <v>10</v>
      </c>
      <c r="B210" s="507"/>
      <c r="C210" s="508"/>
      <c r="D210" s="508"/>
      <c r="E210" s="508"/>
      <c r="F210" s="508"/>
    </row>
    <row r="211" spans="1:6" x14ac:dyDescent="0.2">
      <c r="A211" s="4" t="s">
        <v>269</v>
      </c>
      <c r="B211" s="8" t="e">
        <f>AVERAGE(B201:B210)</f>
        <v>#DIV/0!</v>
      </c>
      <c r="C211" s="7" t="e">
        <f>AVERAGE(C201:C210)</f>
        <v>#DIV/0!</v>
      </c>
      <c r="D211" s="7" t="e">
        <f>AVERAGE(D201:D210)</f>
        <v>#DIV/0!</v>
      </c>
      <c r="E211" s="7" t="e">
        <f>AVERAGE(E201:E210)</f>
        <v>#DIV/0!</v>
      </c>
      <c r="F211" s="7" t="e">
        <f>AVERAGE(F201:F210)</f>
        <v>#DIV/0!</v>
      </c>
    </row>
    <row r="212" spans="1:6" ht="14.25" x14ac:dyDescent="0.2">
      <c r="A212" s="4" t="s">
        <v>307</v>
      </c>
      <c r="B212" s="4" t="e">
        <f>AVERAGE(B211:F211)</f>
        <v>#DIV/0!</v>
      </c>
    </row>
    <row r="213" spans="1:6" ht="14.25" x14ac:dyDescent="0.2">
      <c r="A213" s="94" t="s">
        <v>229</v>
      </c>
      <c r="B213" s="7" t="e">
        <f>IF(B212&gt;=0.41,1,IF(B212&gt;=0.21,0.8,IF(B212&gt;=0.11,0.7,IF(B212&gt;=0.06,0.6,IF(B212&lt;0.06,0.5)))))</f>
        <v>#DIV/0!</v>
      </c>
    </row>
    <row r="214" spans="1:6" ht="15" x14ac:dyDescent="0.2">
      <c r="A214" s="269"/>
      <c r="B214" s="4"/>
      <c r="C214" s="4"/>
      <c r="D214" s="4"/>
      <c r="E214" s="4"/>
      <c r="F214" s="4"/>
    </row>
    <row r="215" spans="1:6" s="4" customFormat="1" ht="15" x14ac:dyDescent="0.2">
      <c r="A215" s="269"/>
      <c r="B215" s="4" t="s">
        <v>305</v>
      </c>
      <c r="F215" s="4" t="s">
        <v>306</v>
      </c>
    </row>
    <row r="216" spans="1:6" s="4" customFormat="1" x14ac:dyDescent="0.2">
      <c r="A216" s="4" t="s">
        <v>391</v>
      </c>
      <c r="B216" s="94">
        <f>'Function Scoring'!O10</f>
        <v>0</v>
      </c>
      <c r="C216" s="94"/>
      <c r="D216" s="94"/>
      <c r="E216" s="375"/>
    </row>
    <row r="217" spans="1:6" s="4" customFormat="1" x14ac:dyDescent="0.2">
      <c r="A217" s="503" t="s">
        <v>429</v>
      </c>
      <c r="B217" s="94">
        <v>10</v>
      </c>
      <c r="C217" s="94">
        <v>30</v>
      </c>
      <c r="D217" s="94">
        <v>50</v>
      </c>
      <c r="E217" s="375">
        <v>70</v>
      </c>
      <c r="F217" s="4">
        <v>90</v>
      </c>
    </row>
    <row r="218" spans="1:6" x14ac:dyDescent="0.2">
      <c r="A218" s="4">
        <v>1</v>
      </c>
      <c r="B218" s="507"/>
      <c r="C218" s="508"/>
      <c r="D218" s="508"/>
      <c r="E218" s="508"/>
      <c r="F218" s="508"/>
    </row>
    <row r="219" spans="1:6" x14ac:dyDescent="0.2">
      <c r="A219" s="4">
        <v>2</v>
      </c>
      <c r="B219" s="507"/>
      <c r="C219" s="508"/>
      <c r="D219" s="508"/>
      <c r="E219" s="508"/>
      <c r="F219" s="508"/>
    </row>
    <row r="220" spans="1:6" x14ac:dyDescent="0.2">
      <c r="A220" s="4">
        <v>3</v>
      </c>
      <c r="B220" s="507"/>
      <c r="C220" s="508"/>
      <c r="D220" s="508"/>
      <c r="E220" s="508"/>
      <c r="F220" s="508"/>
    </row>
    <row r="221" spans="1:6" x14ac:dyDescent="0.2">
      <c r="A221" s="4">
        <v>4</v>
      </c>
      <c r="B221" s="507"/>
      <c r="C221" s="508"/>
      <c r="D221" s="508"/>
      <c r="E221" s="508"/>
      <c r="F221" s="508"/>
    </row>
    <row r="222" spans="1:6" x14ac:dyDescent="0.2">
      <c r="A222" s="4">
        <v>5</v>
      </c>
      <c r="B222" s="507"/>
      <c r="C222" s="508"/>
      <c r="D222" s="508"/>
      <c r="E222" s="508"/>
      <c r="F222" s="508"/>
    </row>
    <row r="223" spans="1:6" x14ac:dyDescent="0.2">
      <c r="A223" s="4">
        <v>6</v>
      </c>
      <c r="B223" s="507"/>
      <c r="C223" s="508"/>
      <c r="D223" s="508"/>
      <c r="E223" s="508"/>
      <c r="F223" s="508"/>
    </row>
    <row r="224" spans="1:6" x14ac:dyDescent="0.2">
      <c r="A224" s="4">
        <v>7</v>
      </c>
      <c r="B224" s="507"/>
      <c r="C224" s="508"/>
      <c r="D224" s="508"/>
      <c r="E224" s="508"/>
      <c r="F224" s="508"/>
    </row>
    <row r="225" spans="1:6" x14ac:dyDescent="0.2">
      <c r="A225" s="4">
        <v>8</v>
      </c>
      <c r="B225" s="507"/>
      <c r="C225" s="508"/>
      <c r="D225" s="508"/>
      <c r="E225" s="508"/>
      <c r="F225" s="508"/>
    </row>
    <row r="226" spans="1:6" x14ac:dyDescent="0.2">
      <c r="A226" s="4">
        <v>9</v>
      </c>
      <c r="B226" s="507"/>
      <c r="C226" s="508"/>
      <c r="D226" s="508"/>
      <c r="E226" s="508"/>
      <c r="F226" s="508"/>
    </row>
    <row r="227" spans="1:6" x14ac:dyDescent="0.2">
      <c r="A227" s="4">
        <v>10</v>
      </c>
      <c r="B227" s="507"/>
      <c r="C227" s="508"/>
      <c r="D227" s="508"/>
      <c r="E227" s="508"/>
      <c r="F227" s="508"/>
    </row>
    <row r="228" spans="1:6" x14ac:dyDescent="0.2">
      <c r="A228" s="4" t="s">
        <v>269</v>
      </c>
      <c r="B228" s="8" t="e">
        <f>AVERAGE(B218:B227)</f>
        <v>#DIV/0!</v>
      </c>
      <c r="C228" s="7" t="e">
        <f>AVERAGE(C218:C227)</f>
        <v>#DIV/0!</v>
      </c>
      <c r="D228" s="7" t="e">
        <f>AVERAGE(D218:D227)</f>
        <v>#DIV/0!</v>
      </c>
      <c r="E228" s="7" t="e">
        <f>AVERAGE(E218:E227)</f>
        <v>#DIV/0!</v>
      </c>
      <c r="F228" s="7" t="e">
        <f>AVERAGE(F218:F227)</f>
        <v>#DIV/0!</v>
      </c>
    </row>
    <row r="229" spans="1:6" ht="14.25" x14ac:dyDescent="0.2">
      <c r="A229" s="4" t="s">
        <v>307</v>
      </c>
      <c r="B229" s="4" t="e">
        <f>AVERAGE(B228:F228)</f>
        <v>#DIV/0!</v>
      </c>
    </row>
    <row r="230" spans="1:6" ht="14.25" x14ac:dyDescent="0.2">
      <c r="A230" s="94" t="s">
        <v>229</v>
      </c>
      <c r="B230" s="7" t="e">
        <f>IF(B229&gt;=0.41,1,IF(B229&gt;=0.21,0.8,IF(B229&gt;=0.11,0.7,IF(B229&gt;=0.06,0.6,IF(B229&lt;0.06,0.5)))))</f>
        <v>#DIV/0!</v>
      </c>
    </row>
    <row r="231" spans="1:6" ht="15" x14ac:dyDescent="0.2">
      <c r="A231" s="269"/>
      <c r="B231" s="4"/>
      <c r="C231" s="4"/>
      <c r="D231" s="4"/>
      <c r="E231" s="4"/>
      <c r="F231" s="4"/>
    </row>
    <row r="232" spans="1:6" s="4" customFormat="1" x14ac:dyDescent="0.2"/>
    <row r="233" spans="1:6" s="4" customFormat="1" x14ac:dyDescent="0.2"/>
    <row r="234" spans="1:6" s="4" customFormat="1" x14ac:dyDescent="0.2">
      <c r="B234" s="8"/>
      <c r="C234" s="7"/>
      <c r="D234" s="7"/>
      <c r="E234" s="7"/>
      <c r="F234" s="7"/>
    </row>
    <row r="245" spans="1:6" x14ac:dyDescent="0.2">
      <c r="B245" s="4"/>
    </row>
    <row r="247" spans="1:6" ht="15" x14ac:dyDescent="0.2">
      <c r="A247" s="269"/>
      <c r="B247" s="4"/>
      <c r="C247" s="4"/>
      <c r="D247" s="4"/>
      <c r="E247" s="4"/>
      <c r="F247" s="4"/>
    </row>
    <row r="248" spans="1:6" s="4" customFormat="1" x14ac:dyDescent="0.2"/>
    <row r="249" spans="1:6" s="4" customFormat="1" x14ac:dyDescent="0.2"/>
    <row r="250" spans="1:6" s="4" customFormat="1" x14ac:dyDescent="0.2">
      <c r="B250" s="8"/>
      <c r="C250" s="7"/>
      <c r="D250" s="7"/>
      <c r="E250" s="7"/>
      <c r="F250" s="7"/>
    </row>
    <row r="261" spans="1:6" x14ac:dyDescent="0.2">
      <c r="B261" s="4"/>
    </row>
    <row r="263" spans="1:6" ht="15" x14ac:dyDescent="0.2">
      <c r="A263" s="269"/>
      <c r="B263" s="4"/>
      <c r="C263" s="4"/>
      <c r="D263" s="4"/>
      <c r="E263" s="4"/>
      <c r="F263" s="4"/>
    </row>
    <row r="264" spans="1:6" s="4" customFormat="1" x14ac:dyDescent="0.2"/>
    <row r="265" spans="1:6" s="4" customFormat="1" x14ac:dyDescent="0.2"/>
    <row r="266" spans="1:6" s="4" customFormat="1" x14ac:dyDescent="0.2">
      <c r="B266" s="8"/>
      <c r="C266" s="7"/>
      <c r="D266" s="7"/>
      <c r="E266" s="7"/>
      <c r="F266" s="7"/>
    </row>
    <row r="277" spans="1:6" x14ac:dyDescent="0.2">
      <c r="B277" s="4"/>
    </row>
    <row r="279" spans="1:6" ht="15" x14ac:dyDescent="0.2">
      <c r="A279" s="269"/>
      <c r="B279" s="4"/>
      <c r="C279" s="4"/>
      <c r="D279" s="4"/>
      <c r="E279" s="4"/>
      <c r="F279" s="4"/>
    </row>
    <row r="280" spans="1:6" s="4" customFormat="1" x14ac:dyDescent="0.2"/>
    <row r="281" spans="1:6" s="4" customFormat="1" x14ac:dyDescent="0.2"/>
    <row r="282" spans="1:6" s="4" customFormat="1" x14ac:dyDescent="0.2">
      <c r="B282" s="8"/>
      <c r="C282" s="7"/>
      <c r="D282" s="7"/>
      <c r="E282" s="7"/>
      <c r="F282" s="7"/>
    </row>
    <row r="293" spans="1:6" x14ac:dyDescent="0.2">
      <c r="B293" s="4"/>
    </row>
    <row r="295" spans="1:6" ht="15" x14ac:dyDescent="0.2">
      <c r="A295" s="269"/>
      <c r="B295" s="4"/>
      <c r="C295" s="4"/>
      <c r="D295" s="4"/>
      <c r="E295" s="4"/>
      <c r="F295" s="4"/>
    </row>
    <row r="296" spans="1:6" s="4" customFormat="1" x14ac:dyDescent="0.2"/>
    <row r="297" spans="1:6" s="4" customFormat="1" x14ac:dyDescent="0.2"/>
    <row r="298" spans="1:6" s="4" customFormat="1" x14ac:dyDescent="0.2">
      <c r="B298" s="8"/>
      <c r="C298" s="7"/>
      <c r="D298" s="7"/>
      <c r="E298" s="7"/>
      <c r="F298" s="7"/>
    </row>
    <row r="309" spans="1:2" x14ac:dyDescent="0.2">
      <c r="B309" s="4"/>
    </row>
    <row r="312" spans="1:2" s="4" customFormat="1" ht="15" x14ac:dyDescent="0.2">
      <c r="A312" s="269"/>
    </row>
    <row r="313" spans="1:2" s="4" customFormat="1" x14ac:dyDescent="0.2"/>
    <row r="314" spans="1:2" s="4" customFormat="1" x14ac:dyDescent="0.2"/>
    <row r="326" spans="1:6" x14ac:dyDescent="0.2">
      <c r="B326" s="4"/>
    </row>
    <row r="328" spans="1:6" ht="15" x14ac:dyDescent="0.2">
      <c r="A328" s="269"/>
      <c r="B328" s="4"/>
      <c r="C328" s="4"/>
      <c r="D328" s="4"/>
      <c r="E328" s="4"/>
      <c r="F328" s="4"/>
    </row>
    <row r="329" spans="1:6" s="4" customFormat="1" x14ac:dyDescent="0.2"/>
    <row r="330" spans="1:6" s="4" customFormat="1" x14ac:dyDescent="0.2"/>
    <row r="331" spans="1:6" s="4" customFormat="1" x14ac:dyDescent="0.2">
      <c r="B331" s="8"/>
      <c r="C331" s="7"/>
      <c r="D331" s="7"/>
      <c r="E331" s="7"/>
      <c r="F331" s="7"/>
    </row>
    <row r="342" spans="1:6" x14ac:dyDescent="0.2">
      <c r="B342" s="4"/>
    </row>
    <row r="344" spans="1:6" ht="15" x14ac:dyDescent="0.2">
      <c r="A344" s="269"/>
      <c r="B344" s="4"/>
      <c r="C344" s="4"/>
      <c r="D344" s="4"/>
      <c r="E344" s="4"/>
      <c r="F344" s="4"/>
    </row>
    <row r="345" spans="1:6" s="4" customFormat="1" x14ac:dyDescent="0.2"/>
    <row r="346" spans="1:6" s="4" customFormat="1" x14ac:dyDescent="0.2"/>
    <row r="347" spans="1:6" s="4" customFormat="1" x14ac:dyDescent="0.2">
      <c r="B347" s="8"/>
      <c r="C347" s="7"/>
      <c r="D347" s="7"/>
      <c r="E347" s="7"/>
      <c r="F347" s="7"/>
    </row>
    <row r="358" spans="2:6" x14ac:dyDescent="0.2">
      <c r="B358" s="4"/>
    </row>
    <row r="361" spans="2:6" s="4" customFormat="1" x14ac:dyDescent="0.2">
      <c r="B361" s="8"/>
      <c r="C361" s="7"/>
      <c r="D361" s="7"/>
      <c r="E361" s="7"/>
      <c r="F361" s="7"/>
    </row>
    <row r="362" spans="2:6" s="4" customFormat="1" x14ac:dyDescent="0.2">
      <c r="B362" s="8"/>
      <c r="C362" s="7"/>
      <c r="D362" s="7"/>
      <c r="E362" s="7"/>
      <c r="F362" s="7"/>
    </row>
    <row r="363" spans="2:6" s="4" customFormat="1" x14ac:dyDescent="0.2">
      <c r="B363" s="8"/>
      <c r="C363" s="7"/>
      <c r="D363" s="7"/>
      <c r="E363" s="7"/>
      <c r="F363" s="7"/>
    </row>
  </sheetData>
  <sheetProtection password="DBB9" sheet="1" objects="1" scenarios="1"/>
  <protectedRanges>
    <protectedRange sqref="B10:F19 B27:F36 B44:F53 B65:F74 B82:F91 B99:F108 B116:F125 B133:F142 B150:F159 B167:F176 B184:F193 B201:F210 B218:F227" name="Range1"/>
  </protectedRanges>
  <mergeCells count="1">
    <mergeCell ref="A3:F4"/>
  </mergeCells>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AN25"/>
  <sheetViews>
    <sheetView workbookViewId="0">
      <selection activeCell="Q32" sqref="Q32"/>
    </sheetView>
  </sheetViews>
  <sheetFormatPr defaultRowHeight="12.75" x14ac:dyDescent="0.2"/>
  <cols>
    <col min="1" max="1" width="21" style="7" customWidth="1"/>
    <col min="2" max="2" width="10" style="7" customWidth="1"/>
    <col min="3" max="3" width="8.5703125" style="7" customWidth="1"/>
    <col min="4" max="4" width="4.5703125" style="7" customWidth="1"/>
    <col min="5" max="5" width="10.28515625" style="7" customWidth="1"/>
    <col min="6" max="6" width="9.140625" style="7"/>
    <col min="7" max="7" width="4.42578125" style="7" customWidth="1"/>
    <col min="8" max="8" width="10.140625" style="7" customWidth="1"/>
    <col min="9" max="10" width="9.140625" style="7"/>
    <col min="11" max="11" width="10" style="7" customWidth="1"/>
    <col min="12" max="12" width="8.5703125" style="7" customWidth="1"/>
    <col min="13" max="13" width="4.5703125" style="7" customWidth="1"/>
    <col min="14" max="14" width="10" style="7" customWidth="1"/>
    <col min="15" max="15" width="9.140625" style="7"/>
    <col min="16" max="16" width="3.85546875" style="7" customWidth="1"/>
    <col min="17" max="17" width="10.140625" style="7" customWidth="1"/>
    <col min="18" max="18" width="9.140625" style="7"/>
    <col min="19" max="19" width="3.85546875" style="7" customWidth="1"/>
    <col min="20" max="20" width="10" style="7" customWidth="1"/>
    <col min="21" max="21" width="9.140625" style="7"/>
    <col min="22" max="22" width="4.7109375" style="7" customWidth="1"/>
    <col min="23" max="23" width="10.140625" style="7" customWidth="1"/>
    <col min="24" max="24" width="9.140625" style="7"/>
    <col min="25" max="25" width="3.7109375" style="7" customWidth="1"/>
    <col min="26" max="26" width="10" style="7" customWidth="1"/>
    <col min="27" max="27" width="9.140625" style="7"/>
    <col min="28" max="28" width="4.42578125" style="7" customWidth="1"/>
    <col min="29" max="29" width="10.140625" style="7" customWidth="1"/>
    <col min="30" max="30" width="9.140625" style="7"/>
    <col min="31" max="31" width="3.85546875" style="7" customWidth="1"/>
    <col min="32" max="32" width="10.140625" style="7" customWidth="1"/>
    <col min="33" max="33" width="9.140625" style="7"/>
    <col min="34" max="34" width="4" style="7" customWidth="1"/>
    <col min="35" max="35" width="10" style="7" customWidth="1"/>
    <col min="36" max="36" width="9.140625" style="7"/>
    <col min="37" max="37" width="3.7109375" style="7" customWidth="1"/>
    <col min="38" max="38" width="10" style="7" customWidth="1"/>
    <col min="39" max="16384" width="9.140625" style="7"/>
  </cols>
  <sheetData>
    <row r="1" spans="1:40" ht="26.25" x14ac:dyDescent="0.2">
      <c r="A1" s="31" t="s">
        <v>581</v>
      </c>
    </row>
    <row r="3" spans="1:40" ht="12.75" customHeight="1" x14ac:dyDescent="0.2">
      <c r="A3" s="751" t="s">
        <v>616</v>
      </c>
      <c r="B3" s="777"/>
      <c r="C3" s="777"/>
      <c r="D3" s="777"/>
      <c r="E3" s="777"/>
      <c r="F3" s="777"/>
      <c r="G3" s="777"/>
      <c r="H3" s="777"/>
      <c r="I3" s="777"/>
      <c r="J3" s="777"/>
      <c r="K3" s="777"/>
      <c r="L3" s="777"/>
      <c r="M3" s="777"/>
      <c r="N3" s="777"/>
      <c r="O3" s="777"/>
      <c r="P3" s="777"/>
      <c r="Q3" s="777"/>
      <c r="R3" s="777"/>
      <c r="S3" s="777"/>
      <c r="T3" s="777"/>
      <c r="U3" s="777"/>
      <c r="V3" s="777"/>
      <c r="W3" s="777"/>
      <c r="X3" s="777"/>
      <c r="Y3" s="777"/>
      <c r="Z3" s="777"/>
      <c r="AA3" s="777"/>
      <c r="AB3" s="777"/>
      <c r="AC3" s="777"/>
      <c r="AD3" s="777"/>
      <c r="AE3" s="777"/>
      <c r="AF3" s="777"/>
      <c r="AG3" s="777"/>
      <c r="AH3" s="777"/>
      <c r="AI3" s="777"/>
      <c r="AJ3" s="777"/>
      <c r="AK3" s="777"/>
      <c r="AL3" s="777"/>
      <c r="AM3" s="777"/>
      <c r="AN3" s="778"/>
    </row>
    <row r="4" spans="1:40" ht="53.25" customHeight="1" x14ac:dyDescent="0.2">
      <c r="A4" s="777"/>
      <c r="B4" s="777"/>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c r="AK4" s="777"/>
      <c r="AL4" s="777"/>
      <c r="AM4" s="777"/>
      <c r="AN4" s="778"/>
    </row>
    <row r="5" spans="1:40" ht="33" customHeight="1" thickBot="1" x14ac:dyDescent="0.25">
      <c r="A5" s="271"/>
      <c r="B5" s="779" t="s">
        <v>519</v>
      </c>
      <c r="C5" s="779"/>
      <c r="D5" s="779"/>
      <c r="E5" s="779"/>
      <c r="F5" s="779"/>
      <c r="G5" s="779"/>
      <c r="H5" s="779"/>
      <c r="I5" s="779"/>
      <c r="J5" s="779"/>
      <c r="K5" s="779"/>
      <c r="L5" s="779"/>
      <c r="M5" s="779"/>
      <c r="N5" s="779"/>
      <c r="O5" s="779"/>
      <c r="P5" s="779"/>
      <c r="Q5" s="779"/>
      <c r="R5" s="779"/>
      <c r="S5" s="779"/>
      <c r="T5" s="779"/>
      <c r="U5" s="779"/>
      <c r="V5" s="779"/>
      <c r="W5" s="779"/>
      <c r="X5" s="779"/>
      <c r="Y5" s="779"/>
      <c r="Z5" s="779"/>
      <c r="AA5" s="779"/>
      <c r="AB5" s="779"/>
      <c r="AC5" s="779"/>
      <c r="AD5" s="779"/>
      <c r="AE5" s="779"/>
      <c r="AF5" s="779"/>
      <c r="AG5" s="779"/>
      <c r="AH5" s="779"/>
      <c r="AI5" s="779"/>
      <c r="AJ5" s="779"/>
      <c r="AK5" s="779"/>
      <c r="AL5" s="779"/>
      <c r="AM5" s="302"/>
    </row>
    <row r="6" spans="1:40" ht="15" x14ac:dyDescent="0.2">
      <c r="A6" s="4"/>
      <c r="B6" s="780" t="s">
        <v>420</v>
      </c>
      <c r="C6" s="781"/>
      <c r="D6" s="781"/>
      <c r="E6" s="782"/>
      <c r="F6" s="783"/>
      <c r="G6" s="783"/>
      <c r="H6" s="783"/>
      <c r="I6" s="784"/>
      <c r="J6" s="269"/>
      <c r="K6" s="763" t="s">
        <v>421</v>
      </c>
      <c r="L6" s="763"/>
      <c r="M6" s="763"/>
      <c r="N6" s="763"/>
      <c r="O6" s="763"/>
      <c r="P6" s="763"/>
      <c r="Q6" s="763"/>
      <c r="R6" s="763"/>
      <c r="S6" s="763"/>
      <c r="T6" s="763"/>
      <c r="U6" s="763"/>
      <c r="V6" s="763"/>
      <c r="W6" s="763"/>
      <c r="X6" s="763"/>
      <c r="Y6" s="763"/>
      <c r="Z6" s="763"/>
      <c r="AA6" s="763"/>
      <c r="AB6" s="763"/>
      <c r="AC6" s="763"/>
      <c r="AD6" s="763"/>
      <c r="AE6" s="763"/>
      <c r="AF6" s="763"/>
      <c r="AG6" s="763"/>
      <c r="AH6" s="763"/>
      <c r="AI6" s="763"/>
      <c r="AJ6" s="763"/>
      <c r="AK6" s="763"/>
      <c r="AL6" s="763"/>
      <c r="AM6" s="269"/>
    </row>
    <row r="7" spans="1:40" x14ac:dyDescent="0.2">
      <c r="A7" s="4" t="s">
        <v>430</v>
      </c>
      <c r="B7" s="160">
        <f>'Function Scoring'!P10</f>
        <v>0</v>
      </c>
      <c r="C7" s="4"/>
      <c r="D7" s="4"/>
      <c r="E7" s="4">
        <f>'Function Scoring'!Q10</f>
        <v>0</v>
      </c>
      <c r="F7" s="4"/>
      <c r="G7" s="4"/>
      <c r="H7" s="4">
        <f>'Function Scoring'!R10</f>
        <v>0</v>
      </c>
      <c r="I7" s="53"/>
      <c r="K7" s="162" t="str">
        <f>'Function Scoring'!F10</f>
        <v xml:space="preserve">Stream A - Current </v>
      </c>
      <c r="L7" s="162"/>
      <c r="M7" s="162"/>
      <c r="N7" s="384" t="str">
        <f>'Function Scoring'!G10</f>
        <v>Stream A - Potential</v>
      </c>
      <c r="O7" s="162"/>
      <c r="P7" s="162"/>
      <c r="Q7" s="384">
        <f>'Function Scoring'!H10</f>
        <v>0</v>
      </c>
      <c r="R7" s="162"/>
      <c r="S7" s="162"/>
      <c r="T7" s="384">
        <f>'Function Scoring'!I10</f>
        <v>0</v>
      </c>
      <c r="U7" s="162"/>
      <c r="V7" s="162"/>
      <c r="W7" s="384">
        <f>'Function Scoring'!J10</f>
        <v>0</v>
      </c>
      <c r="X7" s="162"/>
      <c r="Y7" s="162"/>
      <c r="Z7" s="384">
        <f>'Function Scoring'!K10</f>
        <v>0</v>
      </c>
      <c r="AA7" s="162"/>
      <c r="AB7" s="162"/>
      <c r="AC7" s="384">
        <f>'Function Scoring'!L10</f>
        <v>0</v>
      </c>
      <c r="AD7" s="162"/>
      <c r="AE7" s="162"/>
      <c r="AF7" s="384">
        <f>'Function Scoring'!M10</f>
        <v>0</v>
      </c>
      <c r="AG7" s="162"/>
      <c r="AH7" s="162"/>
      <c r="AI7" s="384">
        <f>'Function Scoring'!N10</f>
        <v>0</v>
      </c>
      <c r="AJ7" s="162"/>
      <c r="AK7" s="162"/>
      <c r="AL7" s="384">
        <f>'Function Scoring'!O10</f>
        <v>0</v>
      </c>
      <c r="AM7" s="162"/>
    </row>
    <row r="8" spans="1:40" s="10" customFormat="1" ht="51" customHeight="1" x14ac:dyDescent="0.2">
      <c r="A8" s="281"/>
      <c r="B8" s="311" t="s">
        <v>522</v>
      </c>
      <c r="C8" s="281" t="s">
        <v>516</v>
      </c>
      <c r="D8" s="281"/>
      <c r="E8" s="383" t="s">
        <v>522</v>
      </c>
      <c r="F8" s="281" t="s">
        <v>516</v>
      </c>
      <c r="G8" s="281"/>
      <c r="H8" s="383" t="s">
        <v>522</v>
      </c>
      <c r="I8" s="425" t="s">
        <v>516</v>
      </c>
      <c r="J8" s="281"/>
      <c r="K8" s="427" t="s">
        <v>522</v>
      </c>
      <c r="L8" s="281" t="s">
        <v>516</v>
      </c>
      <c r="M8" s="281"/>
      <c r="N8" s="383" t="s">
        <v>522</v>
      </c>
      <c r="O8" s="281" t="s">
        <v>516</v>
      </c>
      <c r="P8" s="281"/>
      <c r="Q8" s="383" t="s">
        <v>522</v>
      </c>
      <c r="R8" s="281" t="s">
        <v>516</v>
      </c>
      <c r="S8" s="281"/>
      <c r="T8" s="383" t="s">
        <v>522</v>
      </c>
      <c r="U8" s="281" t="s">
        <v>516</v>
      </c>
      <c r="V8" s="281"/>
      <c r="W8" s="383" t="s">
        <v>522</v>
      </c>
      <c r="X8" s="281" t="s">
        <v>516</v>
      </c>
      <c r="Y8" s="281"/>
      <c r="Z8" s="383" t="s">
        <v>522</v>
      </c>
      <c r="AA8" s="281" t="s">
        <v>516</v>
      </c>
      <c r="AB8" s="281"/>
      <c r="AC8" s="383" t="s">
        <v>522</v>
      </c>
      <c r="AD8" s="281" t="s">
        <v>516</v>
      </c>
      <c r="AE8" s="281"/>
      <c r="AF8" s="383" t="s">
        <v>522</v>
      </c>
      <c r="AG8" s="281" t="s">
        <v>516</v>
      </c>
      <c r="AH8" s="281"/>
      <c r="AI8" s="383" t="s">
        <v>522</v>
      </c>
      <c r="AJ8" s="281" t="s">
        <v>516</v>
      </c>
      <c r="AK8" s="281"/>
      <c r="AL8" s="383" t="s">
        <v>522</v>
      </c>
      <c r="AM8" s="281" t="s">
        <v>516</v>
      </c>
    </row>
    <row r="9" spans="1:40" x14ac:dyDescent="0.2">
      <c r="A9" s="4">
        <v>1</v>
      </c>
      <c r="B9" s="475"/>
      <c r="C9" s="480"/>
      <c r="D9" s="131"/>
      <c r="E9" s="505"/>
      <c r="F9" s="477"/>
      <c r="G9" s="228"/>
      <c r="H9" s="477"/>
      <c r="I9" s="509"/>
      <c r="J9" s="231"/>
      <c r="K9" s="508">
        <v>0.7</v>
      </c>
      <c r="L9" s="508">
        <v>0</v>
      </c>
      <c r="M9" s="95"/>
      <c r="N9" s="508">
        <v>0.1</v>
      </c>
      <c r="O9" s="508">
        <v>0</v>
      </c>
      <c r="P9" s="95"/>
      <c r="Q9" s="508"/>
      <c r="R9" s="508"/>
      <c r="S9" s="95"/>
      <c r="T9" s="508"/>
      <c r="U9" s="508"/>
      <c r="V9" s="95"/>
      <c r="W9" s="508"/>
      <c r="X9" s="508"/>
      <c r="Y9" s="95"/>
      <c r="Z9" s="508"/>
      <c r="AA9" s="508"/>
      <c r="AB9" s="95"/>
      <c r="AC9" s="508"/>
      <c r="AD9" s="508"/>
      <c r="AE9" s="95"/>
      <c r="AF9" s="508"/>
      <c r="AG9" s="508"/>
      <c r="AH9" s="95"/>
      <c r="AI9" s="508"/>
      <c r="AJ9" s="508"/>
      <c r="AK9" s="95"/>
      <c r="AL9" s="508"/>
      <c r="AM9" s="508"/>
    </row>
    <row r="10" spans="1:40" x14ac:dyDescent="0.2">
      <c r="A10" s="4">
        <v>2</v>
      </c>
      <c r="B10" s="475"/>
      <c r="C10" s="480"/>
      <c r="D10" s="131"/>
      <c r="E10" s="505"/>
      <c r="F10" s="477"/>
      <c r="G10" s="228"/>
      <c r="H10" s="477"/>
      <c r="I10" s="506"/>
      <c r="J10" s="228"/>
      <c r="K10" s="508">
        <v>0.8</v>
      </c>
      <c r="L10" s="508">
        <v>0</v>
      </c>
      <c r="M10" s="95"/>
      <c r="N10" s="508">
        <v>0.1</v>
      </c>
      <c r="O10" s="508">
        <v>0</v>
      </c>
      <c r="P10" s="95"/>
      <c r="Q10" s="508"/>
      <c r="R10" s="508"/>
      <c r="S10" s="95"/>
      <c r="T10" s="508"/>
      <c r="U10" s="508"/>
      <c r="V10" s="95"/>
      <c r="W10" s="508"/>
      <c r="X10" s="508"/>
      <c r="Y10" s="95"/>
      <c r="Z10" s="508"/>
      <c r="AA10" s="508"/>
      <c r="AB10" s="95"/>
      <c r="AC10" s="508"/>
      <c r="AD10" s="508"/>
      <c r="AE10" s="95"/>
      <c r="AF10" s="508"/>
      <c r="AG10" s="508"/>
      <c r="AH10" s="95"/>
      <c r="AI10" s="508"/>
      <c r="AJ10" s="508"/>
      <c r="AK10" s="95"/>
      <c r="AL10" s="508"/>
      <c r="AM10" s="508"/>
    </row>
    <row r="11" spans="1:40" x14ac:dyDescent="0.2">
      <c r="A11" s="4">
        <v>3</v>
      </c>
      <c r="B11" s="475"/>
      <c r="C11" s="480"/>
      <c r="D11" s="131"/>
      <c r="E11" s="505"/>
      <c r="F11" s="477"/>
      <c r="G11" s="228"/>
      <c r="H11" s="477"/>
      <c r="I11" s="506"/>
      <c r="J11" s="228"/>
      <c r="K11" s="508">
        <v>0.3</v>
      </c>
      <c r="L11" s="508">
        <v>0</v>
      </c>
      <c r="M11" s="95"/>
      <c r="N11" s="508">
        <v>0.1</v>
      </c>
      <c r="O11" s="508">
        <v>0</v>
      </c>
      <c r="P11" s="95"/>
      <c r="Q11" s="508"/>
      <c r="R11" s="508"/>
      <c r="S11" s="95"/>
      <c r="T11" s="508"/>
      <c r="U11" s="508"/>
      <c r="V11" s="95"/>
      <c r="W11" s="508"/>
      <c r="X11" s="508"/>
      <c r="Y11" s="95"/>
      <c r="Z11" s="508"/>
      <c r="AA11" s="508"/>
      <c r="AB11" s="95"/>
      <c r="AC11" s="508"/>
      <c r="AD11" s="508"/>
      <c r="AE11" s="95"/>
      <c r="AF11" s="508"/>
      <c r="AG11" s="508"/>
      <c r="AH11" s="95"/>
      <c r="AI11" s="508"/>
      <c r="AJ11" s="508"/>
      <c r="AK11" s="95"/>
      <c r="AL11" s="508"/>
      <c r="AM11" s="508"/>
    </row>
    <row r="12" spans="1:40" x14ac:dyDescent="0.2">
      <c r="A12" s="4">
        <v>4</v>
      </c>
      <c r="B12" s="475"/>
      <c r="C12" s="480"/>
      <c r="D12" s="131"/>
      <c r="E12" s="505"/>
      <c r="F12" s="477"/>
      <c r="G12" s="228"/>
      <c r="H12" s="477"/>
      <c r="I12" s="506"/>
      <c r="J12" s="228"/>
      <c r="K12" s="508">
        <v>0</v>
      </c>
      <c r="L12" s="508">
        <v>0</v>
      </c>
      <c r="M12" s="95"/>
      <c r="N12" s="508">
        <v>0</v>
      </c>
      <c r="O12" s="508">
        <v>0</v>
      </c>
      <c r="P12" s="95"/>
      <c r="Q12" s="508"/>
      <c r="R12" s="508"/>
      <c r="S12" s="95"/>
      <c r="T12" s="508"/>
      <c r="U12" s="508"/>
      <c r="V12" s="95"/>
      <c r="W12" s="508"/>
      <c r="X12" s="508"/>
      <c r="Y12" s="95"/>
      <c r="Z12" s="508"/>
      <c r="AA12" s="508"/>
      <c r="AB12" s="95"/>
      <c r="AC12" s="508"/>
      <c r="AD12" s="508"/>
      <c r="AE12" s="95"/>
      <c r="AF12" s="508"/>
      <c r="AG12" s="508"/>
      <c r="AH12" s="95"/>
      <c r="AI12" s="508"/>
      <c r="AJ12" s="508"/>
      <c r="AK12" s="95"/>
      <c r="AL12" s="508"/>
      <c r="AM12" s="508"/>
    </row>
    <row r="13" spans="1:40" x14ac:dyDescent="0.2">
      <c r="A13" s="4">
        <v>5</v>
      </c>
      <c r="B13" s="475"/>
      <c r="C13" s="480"/>
      <c r="D13" s="131"/>
      <c r="E13" s="505"/>
      <c r="F13" s="477"/>
      <c r="G13" s="228"/>
      <c r="H13" s="477"/>
      <c r="I13" s="506"/>
      <c r="J13" s="228"/>
      <c r="K13" s="508">
        <v>0.2</v>
      </c>
      <c r="L13" s="508">
        <v>0</v>
      </c>
      <c r="M13" s="95"/>
      <c r="N13" s="508">
        <v>0</v>
      </c>
      <c r="O13" s="508">
        <v>0</v>
      </c>
      <c r="P13" s="95"/>
      <c r="Q13" s="508"/>
      <c r="R13" s="508"/>
      <c r="S13" s="95"/>
      <c r="T13" s="508"/>
      <c r="U13" s="508"/>
      <c r="V13" s="95"/>
      <c r="W13" s="508"/>
      <c r="X13" s="508"/>
      <c r="Y13" s="95"/>
      <c r="Z13" s="508"/>
      <c r="AA13" s="508"/>
      <c r="AB13" s="95"/>
      <c r="AC13" s="508"/>
      <c r="AD13" s="508"/>
      <c r="AE13" s="95"/>
      <c r="AF13" s="508"/>
      <c r="AG13" s="508"/>
      <c r="AH13" s="95"/>
      <c r="AI13" s="508"/>
      <c r="AJ13" s="508"/>
      <c r="AK13" s="95"/>
      <c r="AL13" s="508"/>
      <c r="AM13" s="508"/>
    </row>
    <row r="14" spans="1:40" x14ac:dyDescent="0.2">
      <c r="A14" s="4">
        <v>6</v>
      </c>
      <c r="B14" s="475"/>
      <c r="C14" s="480"/>
      <c r="D14" s="131"/>
      <c r="E14" s="505"/>
      <c r="F14" s="477"/>
      <c r="G14" s="228"/>
      <c r="H14" s="477"/>
      <c r="I14" s="506"/>
      <c r="J14" s="228"/>
      <c r="K14" s="508">
        <v>0</v>
      </c>
      <c r="L14" s="508">
        <v>0</v>
      </c>
      <c r="M14" s="95"/>
      <c r="N14" s="508">
        <v>0</v>
      </c>
      <c r="O14" s="508">
        <v>0</v>
      </c>
      <c r="P14" s="95"/>
      <c r="Q14" s="508"/>
      <c r="R14" s="508"/>
      <c r="S14" s="95"/>
      <c r="T14" s="508"/>
      <c r="U14" s="508"/>
      <c r="V14" s="95"/>
      <c r="W14" s="508"/>
      <c r="X14" s="508"/>
      <c r="Y14" s="95"/>
      <c r="Z14" s="508"/>
      <c r="AA14" s="508"/>
      <c r="AB14" s="95"/>
      <c r="AC14" s="508"/>
      <c r="AD14" s="508"/>
      <c r="AE14" s="95"/>
      <c r="AF14" s="508"/>
      <c r="AG14" s="508"/>
      <c r="AH14" s="95"/>
      <c r="AI14" s="508"/>
      <c r="AJ14" s="508"/>
      <c r="AK14" s="95"/>
      <c r="AL14" s="508"/>
      <c r="AM14" s="508"/>
    </row>
    <row r="15" spans="1:40" x14ac:dyDescent="0.2">
      <c r="A15" s="4">
        <v>7</v>
      </c>
      <c r="B15" s="475"/>
      <c r="C15" s="480"/>
      <c r="D15" s="131"/>
      <c r="E15" s="505"/>
      <c r="F15" s="477"/>
      <c r="G15" s="228"/>
      <c r="H15" s="477"/>
      <c r="I15" s="506"/>
      <c r="J15" s="228"/>
      <c r="K15" s="508">
        <v>0</v>
      </c>
      <c r="L15" s="508">
        <v>0</v>
      </c>
      <c r="M15" s="95"/>
      <c r="N15" s="508">
        <v>0</v>
      </c>
      <c r="O15" s="508">
        <v>0</v>
      </c>
      <c r="P15" s="95"/>
      <c r="Q15" s="508"/>
      <c r="R15" s="508"/>
      <c r="S15" s="95"/>
      <c r="T15" s="508"/>
      <c r="U15" s="508"/>
      <c r="V15" s="95"/>
      <c r="W15" s="508"/>
      <c r="X15" s="508"/>
      <c r="Y15" s="95"/>
      <c r="Z15" s="508"/>
      <c r="AA15" s="508"/>
      <c r="AB15" s="95"/>
      <c r="AC15" s="508"/>
      <c r="AD15" s="508"/>
      <c r="AE15" s="95"/>
      <c r="AF15" s="508"/>
      <c r="AG15" s="508"/>
      <c r="AH15" s="95"/>
      <c r="AI15" s="508"/>
      <c r="AJ15" s="508"/>
      <c r="AK15" s="95"/>
      <c r="AL15" s="508"/>
      <c r="AM15" s="508"/>
    </row>
    <row r="16" spans="1:40" x14ac:dyDescent="0.2">
      <c r="A16" s="4">
        <v>8</v>
      </c>
      <c r="B16" s="475"/>
      <c r="C16" s="480"/>
      <c r="D16" s="131"/>
      <c r="E16" s="505"/>
      <c r="F16" s="477"/>
      <c r="G16" s="228"/>
      <c r="H16" s="477"/>
      <c r="I16" s="506"/>
      <c r="J16" s="228"/>
      <c r="K16" s="508">
        <v>0</v>
      </c>
      <c r="L16" s="508">
        <v>0</v>
      </c>
      <c r="M16" s="95"/>
      <c r="N16" s="508">
        <v>0</v>
      </c>
      <c r="O16" s="508">
        <v>0</v>
      </c>
      <c r="P16" s="95"/>
      <c r="Q16" s="508"/>
      <c r="R16" s="508"/>
      <c r="S16" s="95"/>
      <c r="T16" s="508"/>
      <c r="U16" s="508"/>
      <c r="V16" s="95"/>
      <c r="W16" s="508"/>
      <c r="X16" s="508"/>
      <c r="Y16" s="95"/>
      <c r="Z16" s="508"/>
      <c r="AA16" s="508"/>
      <c r="AB16" s="95"/>
      <c r="AC16" s="508"/>
      <c r="AD16" s="508"/>
      <c r="AE16" s="95"/>
      <c r="AF16" s="508"/>
      <c r="AG16" s="508"/>
      <c r="AH16" s="95"/>
      <c r="AI16" s="508"/>
      <c r="AJ16" s="508"/>
      <c r="AK16" s="95"/>
      <c r="AL16" s="508"/>
      <c r="AM16" s="508"/>
    </row>
    <row r="17" spans="1:39" x14ac:dyDescent="0.2">
      <c r="A17" s="4">
        <v>9</v>
      </c>
      <c r="B17" s="475"/>
      <c r="C17" s="480"/>
      <c r="D17" s="131"/>
      <c r="E17" s="505"/>
      <c r="F17" s="477"/>
      <c r="G17" s="228"/>
      <c r="H17" s="477"/>
      <c r="I17" s="506"/>
      <c r="J17" s="228"/>
      <c r="K17" s="508">
        <v>0.2</v>
      </c>
      <c r="L17" s="508">
        <v>0</v>
      </c>
      <c r="M17" s="95"/>
      <c r="N17" s="508">
        <v>0</v>
      </c>
      <c r="O17" s="508">
        <v>0</v>
      </c>
      <c r="P17" s="95"/>
      <c r="Q17" s="508"/>
      <c r="R17" s="508"/>
      <c r="S17" s="95"/>
      <c r="T17" s="508"/>
      <c r="U17" s="508"/>
      <c r="V17" s="95"/>
      <c r="W17" s="508"/>
      <c r="X17" s="508"/>
      <c r="Y17" s="95"/>
      <c r="Z17" s="508"/>
      <c r="AA17" s="508"/>
      <c r="AB17" s="95"/>
      <c r="AC17" s="508"/>
      <c r="AD17" s="508"/>
      <c r="AE17" s="95"/>
      <c r="AF17" s="508"/>
      <c r="AG17" s="508"/>
      <c r="AH17" s="95"/>
      <c r="AI17" s="508"/>
      <c r="AJ17" s="508"/>
      <c r="AK17" s="95"/>
      <c r="AL17" s="508"/>
      <c r="AM17" s="508"/>
    </row>
    <row r="18" spans="1:39" x14ac:dyDescent="0.2">
      <c r="A18" s="4">
        <v>10</v>
      </c>
      <c r="B18" s="475"/>
      <c r="C18" s="480"/>
      <c r="D18" s="131"/>
      <c r="E18" s="505"/>
      <c r="F18" s="477"/>
      <c r="G18" s="228"/>
      <c r="H18" s="477"/>
      <c r="I18" s="506"/>
      <c r="J18" s="228"/>
      <c r="K18" s="508">
        <v>0</v>
      </c>
      <c r="L18" s="508">
        <v>0</v>
      </c>
      <c r="M18" s="95"/>
      <c r="N18" s="508">
        <v>0.1</v>
      </c>
      <c r="O18" s="508">
        <v>0</v>
      </c>
      <c r="P18" s="95"/>
      <c r="Q18" s="508"/>
      <c r="R18" s="508"/>
      <c r="S18" s="95"/>
      <c r="T18" s="508"/>
      <c r="U18" s="508"/>
      <c r="V18" s="95"/>
      <c r="W18" s="508"/>
      <c r="X18" s="508"/>
      <c r="Y18" s="95"/>
      <c r="Z18" s="508"/>
      <c r="AA18" s="508"/>
      <c r="AB18" s="95"/>
      <c r="AC18" s="508"/>
      <c r="AD18" s="508"/>
      <c r="AE18" s="95"/>
      <c r="AF18" s="508"/>
      <c r="AG18" s="508"/>
      <c r="AH18" s="95"/>
      <c r="AI18" s="508"/>
      <c r="AJ18" s="508"/>
      <c r="AK18" s="95"/>
      <c r="AL18" s="508"/>
      <c r="AM18" s="508"/>
    </row>
    <row r="19" spans="1:39" ht="25.5" x14ac:dyDescent="0.2">
      <c r="A19" s="281" t="s">
        <v>604</v>
      </c>
      <c r="B19" s="475"/>
      <c r="C19" s="480"/>
      <c r="D19" s="436"/>
      <c r="E19" s="510"/>
      <c r="F19" s="511"/>
      <c r="G19" s="512"/>
      <c r="H19" s="511"/>
      <c r="I19" s="513"/>
      <c r="K19" s="514">
        <v>10</v>
      </c>
      <c r="L19" s="508">
        <v>10</v>
      </c>
      <c r="N19" s="508">
        <v>10</v>
      </c>
      <c r="O19" s="508">
        <v>10</v>
      </c>
      <c r="Q19" s="508"/>
      <c r="R19" s="508"/>
      <c r="T19" s="508"/>
      <c r="U19" s="508"/>
      <c r="W19" s="508"/>
      <c r="X19" s="508"/>
      <c r="Z19" s="508"/>
      <c r="AA19" s="508"/>
      <c r="AC19" s="508"/>
      <c r="AD19" s="508"/>
      <c r="AF19" s="508"/>
      <c r="AG19" s="508"/>
      <c r="AI19" s="508"/>
      <c r="AJ19" s="508"/>
      <c r="AL19" s="508"/>
      <c r="AM19" s="508"/>
    </row>
    <row r="20" spans="1:39" x14ac:dyDescent="0.2">
      <c r="A20" s="79" t="s">
        <v>515</v>
      </c>
      <c r="B20" s="380" t="e">
        <f>SUM(B9:B18)/B19</f>
        <v>#DIV/0!</v>
      </c>
      <c r="C20" s="131" t="e">
        <f>SUM(C9:C18)/C19</f>
        <v>#DIV/0!</v>
      </c>
      <c r="D20" s="436"/>
      <c r="E20" s="131" t="e">
        <f>SUM(E9:E18)/E19</f>
        <v>#DIV/0!</v>
      </c>
      <c r="F20" s="131" t="e">
        <f>SUM(F9:F18)/F19</f>
        <v>#DIV/0!</v>
      </c>
      <c r="G20" s="512"/>
      <c r="H20" s="131" t="e">
        <f>SUM(H9:H18)/H19</f>
        <v>#DIV/0!</v>
      </c>
      <c r="I20" s="462" t="e">
        <f>SUM(I9:I18)/I19</f>
        <v>#DIV/0!</v>
      </c>
      <c r="K20" s="7">
        <f>SUM(K9:K18)/K19</f>
        <v>0.22000000000000003</v>
      </c>
      <c r="L20" s="7">
        <f>SUM(L9:L18)/L19</f>
        <v>0</v>
      </c>
      <c r="N20" s="7">
        <f>SUM(N9:N18)/N19</f>
        <v>0.04</v>
      </c>
      <c r="O20" s="7">
        <f>SUM(O9:O18)/O19</f>
        <v>0</v>
      </c>
      <c r="Q20" s="7" t="e">
        <f>SUM(Q9:Q18)/Q19</f>
        <v>#DIV/0!</v>
      </c>
      <c r="R20" s="7" t="e">
        <f>SUM(R9:R18)/R19</f>
        <v>#DIV/0!</v>
      </c>
      <c r="T20" s="7" t="e">
        <f>SUM(T9:T18)/T19</f>
        <v>#DIV/0!</v>
      </c>
      <c r="U20" s="7" t="e">
        <f>SUM(U9:U18)/U19</f>
        <v>#DIV/0!</v>
      </c>
      <c r="W20" s="7" t="e">
        <f>SUM(W9:W18)/W19</f>
        <v>#DIV/0!</v>
      </c>
      <c r="X20" s="7" t="e">
        <f>SUM(X9:X18)/X19</f>
        <v>#DIV/0!</v>
      </c>
      <c r="Z20" s="7" t="e">
        <f>SUM(Z9:Z18)/Z19</f>
        <v>#DIV/0!</v>
      </c>
      <c r="AA20" s="7" t="e">
        <f>SUM(AA9:AA18)/AA19</f>
        <v>#DIV/0!</v>
      </c>
      <c r="AC20" s="7" t="e">
        <f>SUM(AC9:AC18)/AC19</f>
        <v>#DIV/0!</v>
      </c>
      <c r="AD20" s="7" t="e">
        <f>SUM(AD9:AD18)/AD19</f>
        <v>#DIV/0!</v>
      </c>
      <c r="AF20" s="7" t="e">
        <f>SUM(AF9:AF18)/AF19</f>
        <v>#DIV/0!</v>
      </c>
      <c r="AG20" s="7" t="e">
        <f>SUM(AG9:AG18)/AG19</f>
        <v>#DIV/0!</v>
      </c>
      <c r="AI20" s="7" t="e">
        <f>SUM(AI9:AI18)/AI19</f>
        <v>#DIV/0!</v>
      </c>
      <c r="AJ20" s="7" t="e">
        <f>SUM(AJ9:AJ18)/AJ19</f>
        <v>#DIV/0!</v>
      </c>
      <c r="AL20" s="7" t="e">
        <f>SUM(AL9:AL18)/AL19</f>
        <v>#DIV/0!</v>
      </c>
      <c r="AM20" s="7" t="e">
        <f>SUM(AM9:AM18)/AM19</f>
        <v>#DIV/0!</v>
      </c>
    </row>
    <row r="21" spans="1:39" x14ac:dyDescent="0.2">
      <c r="A21" s="79" t="s">
        <v>517</v>
      </c>
      <c r="B21" s="380">
        <v>1</v>
      </c>
      <c r="C21" s="131">
        <v>0.5</v>
      </c>
      <c r="D21" s="436"/>
      <c r="E21" s="436">
        <v>1</v>
      </c>
      <c r="F21" s="512">
        <v>0.5</v>
      </c>
      <c r="G21" s="512"/>
      <c r="H21" s="512">
        <v>1</v>
      </c>
      <c r="I21" s="462">
        <v>0.5</v>
      </c>
      <c r="K21" s="7">
        <v>1</v>
      </c>
      <c r="L21" s="7">
        <v>0.5</v>
      </c>
      <c r="N21" s="7">
        <v>1</v>
      </c>
      <c r="O21" s="7">
        <v>0.5</v>
      </c>
      <c r="Q21" s="7">
        <v>1</v>
      </c>
      <c r="R21" s="7">
        <v>0.5</v>
      </c>
      <c r="T21" s="7">
        <v>1</v>
      </c>
      <c r="U21" s="7">
        <v>0.5</v>
      </c>
      <c r="W21" s="7">
        <v>1</v>
      </c>
      <c r="X21" s="7">
        <v>0.5</v>
      </c>
      <c r="Z21" s="7">
        <v>1</v>
      </c>
      <c r="AA21" s="7">
        <v>0.5</v>
      </c>
      <c r="AC21" s="7">
        <v>1</v>
      </c>
      <c r="AD21" s="7">
        <v>0.5</v>
      </c>
      <c r="AF21" s="7">
        <v>1</v>
      </c>
      <c r="AG21" s="7">
        <v>0.5</v>
      </c>
      <c r="AI21" s="7">
        <v>1</v>
      </c>
      <c r="AJ21" s="7">
        <v>0.5</v>
      </c>
      <c r="AL21" s="7">
        <v>1</v>
      </c>
      <c r="AM21" s="7">
        <v>0.5</v>
      </c>
    </row>
    <row r="22" spans="1:39" ht="17.25" thickBot="1" x14ac:dyDescent="0.25">
      <c r="A22" s="269" t="s">
        <v>518</v>
      </c>
      <c r="B22" s="196"/>
      <c r="C22" s="367" t="e">
        <f>1-((B21*B20)+(C21*C20))</f>
        <v>#DIV/0!</v>
      </c>
      <c r="D22" s="367"/>
      <c r="E22" s="367"/>
      <c r="F22" s="97" t="e">
        <f>1-((E21*E20)+(F21*F20))</f>
        <v>#DIV/0!</v>
      </c>
      <c r="G22" s="368"/>
      <c r="H22" s="368"/>
      <c r="I22" s="98" t="e">
        <f>1-((H21*H20)+(I21*I20))</f>
        <v>#DIV/0!</v>
      </c>
      <c r="L22" s="7">
        <f>1-((K21*K20)+(L21*L20))</f>
        <v>0.78</v>
      </c>
      <c r="O22" s="7">
        <f>1-((N21*N20)+(O21*O20))</f>
        <v>0.96</v>
      </c>
      <c r="R22" s="7" t="e">
        <f>1-((Q21*Q20)+(R21*R20))</f>
        <v>#DIV/0!</v>
      </c>
      <c r="U22" s="7" t="e">
        <f>1-((T21*T20)+(U21*U20))</f>
        <v>#DIV/0!</v>
      </c>
      <c r="X22" s="7" t="e">
        <f>1-((W21*W20)+(X21*X20))</f>
        <v>#DIV/0!</v>
      </c>
      <c r="AA22" s="7" t="e">
        <f>1-((Z21*Z20)+(AA21*AA20))</f>
        <v>#DIV/0!</v>
      </c>
      <c r="AD22" s="7" t="e">
        <f>1-((AC21*AC20)+(AD21*AD20))</f>
        <v>#DIV/0!</v>
      </c>
      <c r="AG22" s="7" t="e">
        <f>1-((AF21*AF20)+(AG21*AG20))</f>
        <v>#DIV/0!</v>
      </c>
      <c r="AJ22" s="7" t="e">
        <f>1-((AI21*AI20)+(AJ21*AJ20))</f>
        <v>#DIV/0!</v>
      </c>
      <c r="AM22" s="7" t="e">
        <f>1-((AL21*AL20)+(AM21*AM20))</f>
        <v>#DIV/0!</v>
      </c>
    </row>
    <row r="24" spans="1:39" x14ac:dyDescent="0.2">
      <c r="B24" s="322" t="s">
        <v>591</v>
      </c>
      <c r="C24" s="322"/>
      <c r="D24" s="322"/>
    </row>
    <row r="25" spans="1:39" x14ac:dyDescent="0.2">
      <c r="B25" s="322" t="s">
        <v>592</v>
      </c>
    </row>
  </sheetData>
  <sheetProtection algorithmName="SHA-512" hashValue="EvEzG2PHxTQVH3aHCIwj/V7DF7AoZC7IKwzYzWRFqUbFF1+8XsR1naQtXL/BTngNk/PCHxBEVHJLhoRVOOH6uA==" saltValue="+E+PVZ2TB6Qj/lI3J96uQQ==" spinCount="100000" sheet="1" objects="1" scenarios="1"/>
  <protectedRanges>
    <protectedRange sqref="B9:C19 E9:F19 H9:I19 K9:L19 N9:O19 Q9:R19 T9:U19 W9:X19 Z9:AA19 AC9:AD19 AF9:AG19 AI9:AJ19 AL9:AM19" name="Range1"/>
  </protectedRanges>
  <mergeCells count="4">
    <mergeCell ref="A3:AN4"/>
    <mergeCell ref="B5:AL5"/>
    <mergeCell ref="B6:I6"/>
    <mergeCell ref="K6:AL6"/>
  </mergeCells>
  <phoneticPr fontId="57" type="noConversion"/>
  <conditionalFormatting sqref="A22:XFD22">
    <cfRule type="cellIs" dxfId="13" priority="2" stopIfTrue="1" operator="lessThan">
      <formula>0</formula>
    </cfRule>
  </conditionalFormatting>
  <conditionalFormatting sqref="B9:AM21">
    <cfRule type="cellIs" dxfId="12" priority="1" stopIfTrue="1" operator="greaterThan">
      <formula>10</formula>
    </cfRule>
  </conditionalFormatting>
  <pageMargins left="0.75" right="0.75" top="1" bottom="1" header="0.5" footer="0.5"/>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tabColor theme="4" tint="0.39997558519241921"/>
  </sheetPr>
  <dimension ref="A1:BZ236"/>
  <sheetViews>
    <sheetView topLeftCell="M1" workbookViewId="0">
      <selection activeCell="Z15" sqref="Z15:Z18"/>
    </sheetView>
  </sheetViews>
  <sheetFormatPr defaultRowHeight="12.75" x14ac:dyDescent="0.2"/>
  <cols>
    <col min="1" max="1" width="26.5703125" style="4" customWidth="1"/>
    <col min="2" max="2" width="16" style="7" customWidth="1"/>
    <col min="3" max="3" width="3.7109375" style="7" customWidth="1"/>
    <col min="4" max="4" width="16" style="7" customWidth="1"/>
    <col min="5" max="5" width="10.85546875" style="7" customWidth="1"/>
    <col min="6" max="6" width="16" style="7" customWidth="1"/>
    <col min="7" max="7" width="9.140625" style="7"/>
    <col min="8" max="8" width="10.85546875" style="7" customWidth="1"/>
    <col min="9" max="9" width="3.7109375" style="7" customWidth="1"/>
    <col min="10" max="10" width="16" style="7" customWidth="1"/>
    <col min="11" max="11" width="10.85546875" style="7" customWidth="1"/>
    <col min="12" max="12" width="16" style="7" customWidth="1"/>
    <col min="13" max="13" width="10.7109375" style="7" customWidth="1"/>
    <col min="14" max="14" width="10.85546875" style="7" customWidth="1"/>
    <col min="15" max="15" width="4.7109375" style="7" customWidth="1"/>
    <col min="16" max="16" width="10.85546875" style="7" customWidth="1"/>
    <col min="17" max="17" width="16" style="7" customWidth="1"/>
    <col min="18" max="18" width="13.28515625" style="7" customWidth="1"/>
    <col min="19" max="19" width="9.7109375" style="7" customWidth="1"/>
    <col min="20" max="20" width="10.85546875" style="7" customWidth="1"/>
    <col min="21" max="21" width="4.140625" style="7" customWidth="1"/>
    <col min="22" max="22" width="10.85546875" style="7" customWidth="1"/>
    <col min="23" max="23" width="16" style="7" customWidth="1"/>
    <col min="24" max="24" width="12.85546875" style="7" customWidth="1"/>
    <col min="25" max="25" width="10.85546875" style="7" customWidth="1"/>
    <col min="26" max="26" width="16" style="7" customWidth="1"/>
    <col min="27" max="27" width="4.5703125" style="7" customWidth="1"/>
    <col min="28" max="28" width="16" style="7" customWidth="1"/>
    <col min="29" max="29" width="10.85546875" style="7" customWidth="1"/>
    <col min="30" max="31" width="16" style="7" customWidth="1"/>
    <col min="32" max="32" width="10.85546875" style="7" customWidth="1"/>
    <col min="33" max="33" width="4.5703125" style="7" customWidth="1"/>
    <col min="34" max="34" width="11.140625" style="7" bestFit="1" customWidth="1"/>
    <col min="35" max="35" width="9.140625" style="7"/>
    <col min="36" max="36" width="12.28515625" style="7" customWidth="1"/>
    <col min="37" max="38" width="9.140625" style="7"/>
    <col min="39" max="39" width="4.140625" style="7" customWidth="1"/>
    <col min="40" max="40" width="11.140625" style="7" bestFit="1" customWidth="1"/>
    <col min="41" max="41" width="9.140625" style="7"/>
    <col min="42" max="42" width="11.85546875" style="7" customWidth="1"/>
    <col min="43" max="44" width="9.140625" style="7"/>
    <col min="45" max="45" width="4.140625" style="7" customWidth="1"/>
    <col min="46" max="46" width="11.140625" style="7" bestFit="1" customWidth="1"/>
    <col min="47" max="47" width="9.140625" style="7"/>
    <col min="48" max="48" width="12.7109375" style="7" customWidth="1"/>
    <col min="49" max="50" width="9.140625" style="7"/>
    <col min="51" max="51" width="4" style="7" customWidth="1"/>
    <col min="52" max="52" width="11.140625" style="7" bestFit="1" customWidth="1"/>
    <col min="53" max="53" width="9.140625" style="7"/>
    <col min="54" max="54" width="11.85546875" style="7" customWidth="1"/>
    <col min="55" max="56" width="9.140625" style="7"/>
    <col min="57" max="57" width="3.7109375" style="7" customWidth="1"/>
    <col min="58" max="58" width="11.140625" style="7" bestFit="1" customWidth="1"/>
    <col min="59" max="59" width="9.140625" style="7"/>
    <col min="60" max="60" width="11.85546875" style="7" customWidth="1"/>
    <col min="61" max="62" width="9.140625" style="7"/>
    <col min="63" max="63" width="3.140625" style="7" customWidth="1"/>
    <col min="64" max="64" width="11.140625" style="7" bestFit="1" customWidth="1"/>
    <col min="65" max="65" width="9.140625" style="7"/>
    <col min="66" max="66" width="11.85546875" style="7" customWidth="1"/>
    <col min="67" max="68" width="9.140625" style="7"/>
    <col min="69" max="69" width="3.140625" style="7" customWidth="1"/>
    <col min="70" max="70" width="11.140625" style="7" bestFit="1" customWidth="1"/>
    <col min="71" max="71" width="9.140625" style="7"/>
    <col min="72" max="72" width="14.28515625" style="7" customWidth="1"/>
    <col min="73" max="74" width="9.140625" style="7"/>
    <col min="75" max="75" width="4.28515625" style="7" customWidth="1"/>
    <col min="76" max="76" width="11.140625" style="7" bestFit="1" customWidth="1"/>
    <col min="77" max="77" width="9.140625" style="7"/>
    <col min="78" max="78" width="14.28515625" style="7" customWidth="1"/>
    <col min="79" max="16384" width="9.140625" style="7"/>
  </cols>
  <sheetData>
    <row r="1" spans="1:78" ht="26.25" x14ac:dyDescent="0.2">
      <c r="A1" s="31" t="s">
        <v>578</v>
      </c>
    </row>
    <row r="2" spans="1:78" x14ac:dyDescent="0.2">
      <c r="A2" s="7"/>
    </row>
    <row r="3" spans="1:78" ht="106.5" customHeight="1" x14ac:dyDescent="0.2">
      <c r="A3" s="751" t="s">
        <v>440</v>
      </c>
      <c r="B3" s="719"/>
      <c r="C3" s="719"/>
      <c r="D3" s="719"/>
      <c r="E3" s="719"/>
      <c r="F3" s="719"/>
      <c r="G3" s="719"/>
      <c r="H3" s="719"/>
      <c r="I3" s="719"/>
    </row>
    <row r="4" spans="1:78" ht="13.5" thickBot="1" x14ac:dyDescent="0.25"/>
    <row r="5" spans="1:78" ht="20.25" x14ac:dyDescent="0.2">
      <c r="B5" s="438" t="s">
        <v>460</v>
      </c>
      <c r="C5" s="486"/>
      <c r="D5" s="486"/>
      <c r="E5" s="486"/>
      <c r="F5" s="486"/>
      <c r="G5" s="486"/>
      <c r="H5" s="439"/>
      <c r="I5" s="439"/>
      <c r="J5" s="439"/>
      <c r="K5" s="439"/>
      <c r="L5" s="439"/>
      <c r="M5" s="486"/>
      <c r="N5" s="439"/>
      <c r="O5" s="439"/>
      <c r="P5" s="439"/>
      <c r="Q5" s="439"/>
      <c r="R5" s="431"/>
      <c r="T5" s="429" t="s">
        <v>461</v>
      </c>
      <c r="U5" s="429"/>
      <c r="V5" s="429"/>
      <c r="W5" s="429"/>
      <c r="X5" s="429"/>
      <c r="Y5" s="429"/>
    </row>
    <row r="6" spans="1:78" x14ac:dyDescent="0.2">
      <c r="A6" s="389" t="s">
        <v>415</v>
      </c>
      <c r="B6" s="369">
        <f>'Function Scoring'!P10</f>
        <v>0</v>
      </c>
      <c r="C6" s="389"/>
      <c r="D6" s="389"/>
      <c r="E6" s="389"/>
      <c r="F6" s="389"/>
      <c r="G6" s="389"/>
      <c r="H6" s="94">
        <f>'Function Scoring'!Q10</f>
        <v>0</v>
      </c>
      <c r="I6" s="375"/>
      <c r="J6" s="375"/>
      <c r="K6" s="375"/>
      <c r="L6" s="375"/>
      <c r="M6" s="389"/>
      <c r="N6" s="375">
        <f>'Function Scoring'!R10</f>
        <v>0</v>
      </c>
      <c r="O6" s="375"/>
      <c r="P6" s="375"/>
      <c r="Q6" s="375"/>
      <c r="R6" s="387"/>
      <c r="T6" s="99" t="str">
        <f>'Function Scoring'!F10</f>
        <v xml:space="preserve">Stream A - Current </v>
      </c>
      <c r="U6" s="11"/>
      <c r="V6" s="11"/>
      <c r="W6" s="11"/>
      <c r="X6" s="11"/>
      <c r="Y6" s="11"/>
      <c r="Z6" s="11" t="str">
        <f>'Function Scoring'!G10</f>
        <v>Stream A - Potential</v>
      </c>
      <c r="AA6" s="11"/>
      <c r="AB6" s="11"/>
      <c r="AC6" s="11"/>
      <c r="AD6" s="11"/>
      <c r="AE6" s="11"/>
      <c r="AF6" s="11">
        <f>'Function Scoring'!H10</f>
        <v>0</v>
      </c>
      <c r="AG6" s="11"/>
      <c r="AH6" s="11"/>
      <c r="AI6" s="11"/>
      <c r="AJ6" s="11"/>
      <c r="AK6" s="11"/>
      <c r="AL6" s="11">
        <f>'Function Scoring'!I10</f>
        <v>0</v>
      </c>
      <c r="AM6" s="11"/>
      <c r="AN6" s="11"/>
      <c r="AO6" s="11"/>
      <c r="AP6" s="11"/>
      <c r="AQ6" s="11"/>
      <c r="AR6" s="11">
        <f>'Function Scoring'!J10</f>
        <v>0</v>
      </c>
      <c r="AS6" s="11"/>
      <c r="AT6" s="11"/>
      <c r="AU6" s="11"/>
      <c r="AV6" s="11"/>
      <c r="AW6" s="11"/>
      <c r="AX6" s="11">
        <f>'Function Scoring'!K10</f>
        <v>0</v>
      </c>
      <c r="AY6" s="11"/>
      <c r="AZ6" s="11"/>
      <c r="BA6" s="11"/>
      <c r="BB6" s="11"/>
      <c r="BC6" s="11"/>
      <c r="BD6" s="11">
        <f>'Function Scoring'!L10</f>
        <v>0</v>
      </c>
      <c r="BE6" s="11"/>
      <c r="BF6" s="11"/>
      <c r="BG6" s="11"/>
      <c r="BH6" s="11"/>
      <c r="BI6" s="11"/>
      <c r="BJ6" s="11">
        <f>'Function Scoring'!M10</f>
        <v>0</v>
      </c>
      <c r="BK6" s="11"/>
      <c r="BL6" s="11"/>
      <c r="BM6" s="11"/>
      <c r="BN6" s="11"/>
      <c r="BO6" s="11"/>
      <c r="BP6" s="11">
        <f>'Function Scoring'!N10</f>
        <v>0</v>
      </c>
      <c r="BQ6" s="11"/>
      <c r="BR6" s="11"/>
      <c r="BS6" s="11"/>
      <c r="BT6" s="11"/>
      <c r="BU6" s="11"/>
      <c r="BV6" s="11">
        <f>'Function Scoring'!O10</f>
        <v>0</v>
      </c>
      <c r="BW6" s="11"/>
      <c r="BX6" s="11"/>
      <c r="BY6" s="11"/>
      <c r="BZ6" s="11"/>
    </row>
    <row r="7" spans="1:78" s="10" customFormat="1" ht="58.5" customHeight="1" x14ac:dyDescent="0.2">
      <c r="A7" s="440" t="s">
        <v>528</v>
      </c>
      <c r="B7" s="442" t="s">
        <v>551</v>
      </c>
      <c r="C7" s="443" t="s">
        <v>552</v>
      </c>
      <c r="D7" s="443" t="s">
        <v>553</v>
      </c>
      <c r="E7" s="443" t="s">
        <v>554</v>
      </c>
      <c r="F7" s="443" t="s">
        <v>558</v>
      </c>
      <c r="G7" s="487"/>
      <c r="H7" s="487" t="s">
        <v>551</v>
      </c>
      <c r="I7" s="443" t="s">
        <v>552</v>
      </c>
      <c r="J7" s="443" t="s">
        <v>553</v>
      </c>
      <c r="K7" s="443" t="s">
        <v>554</v>
      </c>
      <c r="L7" s="443" t="s">
        <v>558</v>
      </c>
      <c r="M7" s="487"/>
      <c r="N7" s="487" t="s">
        <v>551</v>
      </c>
      <c r="O7" s="443" t="s">
        <v>552</v>
      </c>
      <c r="P7" s="443" t="s">
        <v>553</v>
      </c>
      <c r="Q7" s="443" t="s">
        <v>554</v>
      </c>
      <c r="R7" s="488" t="s">
        <v>558</v>
      </c>
      <c r="T7" s="443" t="s">
        <v>551</v>
      </c>
      <c r="U7" s="443" t="s">
        <v>552</v>
      </c>
      <c r="V7" s="443" t="s">
        <v>553</v>
      </c>
      <c r="W7" s="443" t="s">
        <v>554</v>
      </c>
      <c r="X7" s="443" t="s">
        <v>558</v>
      </c>
      <c r="Y7" s="443"/>
      <c r="Z7" s="443" t="s">
        <v>551</v>
      </c>
      <c r="AA7" s="443" t="s">
        <v>552</v>
      </c>
      <c r="AB7" s="443" t="s">
        <v>553</v>
      </c>
      <c r="AC7" s="443" t="s">
        <v>554</v>
      </c>
      <c r="AD7" s="443" t="s">
        <v>558</v>
      </c>
      <c r="AE7" s="443"/>
      <c r="AF7" s="443" t="s">
        <v>551</v>
      </c>
      <c r="AG7" s="443" t="s">
        <v>552</v>
      </c>
      <c r="AH7" s="443" t="s">
        <v>553</v>
      </c>
      <c r="AI7" s="443" t="s">
        <v>554</v>
      </c>
      <c r="AJ7" s="443" t="s">
        <v>558</v>
      </c>
      <c r="AK7" s="443"/>
      <c r="AL7" s="443" t="s">
        <v>551</v>
      </c>
      <c r="AM7" s="443" t="s">
        <v>552</v>
      </c>
      <c r="AN7" s="443" t="s">
        <v>553</v>
      </c>
      <c r="AO7" s="443" t="s">
        <v>554</v>
      </c>
      <c r="AP7" s="443" t="s">
        <v>558</v>
      </c>
      <c r="AQ7" s="443"/>
      <c r="AR7" s="443" t="s">
        <v>551</v>
      </c>
      <c r="AS7" s="443" t="s">
        <v>552</v>
      </c>
      <c r="AT7" s="443" t="s">
        <v>553</v>
      </c>
      <c r="AU7" s="443" t="s">
        <v>554</v>
      </c>
      <c r="AV7" s="443" t="s">
        <v>558</v>
      </c>
      <c r="AW7" s="443"/>
      <c r="AX7" s="443" t="s">
        <v>551</v>
      </c>
      <c r="AY7" s="443" t="s">
        <v>552</v>
      </c>
      <c r="AZ7" s="443" t="s">
        <v>553</v>
      </c>
      <c r="BA7" s="443" t="s">
        <v>554</v>
      </c>
      <c r="BB7" s="443" t="s">
        <v>558</v>
      </c>
      <c r="BC7" s="443"/>
      <c r="BD7" s="443" t="s">
        <v>551</v>
      </c>
      <c r="BE7" s="443" t="s">
        <v>552</v>
      </c>
      <c r="BF7" s="443" t="s">
        <v>553</v>
      </c>
      <c r="BG7" s="443" t="s">
        <v>554</v>
      </c>
      <c r="BH7" s="443" t="s">
        <v>558</v>
      </c>
      <c r="BI7" s="443"/>
      <c r="BJ7" s="443" t="s">
        <v>551</v>
      </c>
      <c r="BK7" s="443" t="s">
        <v>552</v>
      </c>
      <c r="BL7" s="443" t="s">
        <v>553</v>
      </c>
      <c r="BM7" s="443" t="s">
        <v>554</v>
      </c>
      <c r="BN7" s="443" t="s">
        <v>558</v>
      </c>
      <c r="BO7" s="443"/>
      <c r="BP7" s="443" t="s">
        <v>551</v>
      </c>
      <c r="BQ7" s="443" t="s">
        <v>552</v>
      </c>
      <c r="BR7" s="443" t="s">
        <v>553</v>
      </c>
      <c r="BS7" s="443" t="s">
        <v>554</v>
      </c>
      <c r="BT7" s="443" t="s">
        <v>558</v>
      </c>
      <c r="BU7" s="443"/>
      <c r="BV7" s="443" t="s">
        <v>551</v>
      </c>
      <c r="BW7" s="443" t="s">
        <v>552</v>
      </c>
      <c r="BX7" s="443" t="s">
        <v>553</v>
      </c>
      <c r="BY7" s="443" t="s">
        <v>554</v>
      </c>
      <c r="BZ7" s="443" t="s">
        <v>558</v>
      </c>
    </row>
    <row r="8" spans="1:78" s="10" customFormat="1" ht="27" customHeight="1" x14ac:dyDescent="0.2">
      <c r="A8" s="1"/>
      <c r="B8" s="442" t="s">
        <v>555</v>
      </c>
      <c r="C8" s="443"/>
      <c r="D8" s="443" t="s">
        <v>556</v>
      </c>
      <c r="E8" s="443" t="s">
        <v>557</v>
      </c>
      <c r="F8" s="443"/>
      <c r="G8" s="487"/>
      <c r="H8" s="487" t="s">
        <v>555</v>
      </c>
      <c r="I8" s="443"/>
      <c r="J8" s="443" t="s">
        <v>556</v>
      </c>
      <c r="K8" s="443" t="s">
        <v>557</v>
      </c>
      <c r="L8" s="443"/>
      <c r="M8" s="487"/>
      <c r="N8" s="487" t="s">
        <v>555</v>
      </c>
      <c r="O8" s="443"/>
      <c r="P8" s="443" t="s">
        <v>556</v>
      </c>
      <c r="Q8" s="443" t="s">
        <v>557</v>
      </c>
      <c r="R8" s="488"/>
      <c r="T8" s="443" t="s">
        <v>555</v>
      </c>
      <c r="U8" s="443"/>
      <c r="V8" s="443" t="s">
        <v>556</v>
      </c>
      <c r="W8" s="443" t="s">
        <v>557</v>
      </c>
      <c r="X8" s="443"/>
      <c r="Y8" s="443"/>
      <c r="Z8" s="443" t="s">
        <v>555</v>
      </c>
      <c r="AA8" s="443"/>
      <c r="AB8" s="443" t="s">
        <v>556</v>
      </c>
      <c r="AC8" s="443" t="s">
        <v>557</v>
      </c>
      <c r="AD8" s="443"/>
      <c r="AE8" s="443"/>
      <c r="AF8" s="443" t="s">
        <v>555</v>
      </c>
      <c r="AG8" s="443"/>
      <c r="AH8" s="443" t="s">
        <v>556</v>
      </c>
      <c r="AI8" s="443" t="s">
        <v>557</v>
      </c>
      <c r="AJ8" s="443"/>
      <c r="AK8" s="443"/>
      <c r="AL8" s="443" t="s">
        <v>555</v>
      </c>
      <c r="AM8" s="443"/>
      <c r="AN8" s="443" t="s">
        <v>556</v>
      </c>
      <c r="AO8" s="443" t="s">
        <v>557</v>
      </c>
      <c r="AP8" s="443"/>
      <c r="AQ8" s="443"/>
      <c r="AR8" s="443" t="s">
        <v>555</v>
      </c>
      <c r="AS8" s="443"/>
      <c r="AT8" s="443" t="s">
        <v>556</v>
      </c>
      <c r="AU8" s="443" t="s">
        <v>557</v>
      </c>
      <c r="AV8" s="443"/>
      <c r="AW8" s="443"/>
      <c r="AX8" s="443" t="s">
        <v>555</v>
      </c>
      <c r="AY8" s="443"/>
      <c r="AZ8" s="443" t="s">
        <v>556</v>
      </c>
      <c r="BA8" s="443" t="s">
        <v>557</v>
      </c>
      <c r="BB8" s="443"/>
      <c r="BC8" s="443"/>
      <c r="BD8" s="443" t="s">
        <v>555</v>
      </c>
      <c r="BE8" s="443"/>
      <c r="BF8" s="443" t="s">
        <v>556</v>
      </c>
      <c r="BG8" s="443" t="s">
        <v>557</v>
      </c>
      <c r="BH8" s="443"/>
      <c r="BI8" s="443"/>
      <c r="BJ8" s="443" t="s">
        <v>555</v>
      </c>
      <c r="BK8" s="443"/>
      <c r="BL8" s="443" t="s">
        <v>556</v>
      </c>
      <c r="BM8" s="443" t="s">
        <v>557</v>
      </c>
      <c r="BN8" s="443"/>
      <c r="BO8" s="443"/>
      <c r="BP8" s="443" t="s">
        <v>555</v>
      </c>
      <c r="BQ8" s="443"/>
      <c r="BR8" s="443" t="s">
        <v>556</v>
      </c>
      <c r="BS8" s="443" t="s">
        <v>557</v>
      </c>
      <c r="BT8" s="443"/>
      <c r="BU8" s="443"/>
      <c r="BV8" s="443" t="s">
        <v>555</v>
      </c>
      <c r="BW8" s="443"/>
      <c r="BX8" s="443" t="s">
        <v>556</v>
      </c>
      <c r="BY8" s="443" t="s">
        <v>557</v>
      </c>
      <c r="BZ8" s="443"/>
    </row>
    <row r="9" spans="1:78" x14ac:dyDescent="0.2">
      <c r="A9" s="306">
        <v>1</v>
      </c>
      <c r="B9" s="489"/>
      <c r="C9" s="445" t="s">
        <v>552</v>
      </c>
      <c r="D9" s="490"/>
      <c r="E9" s="490"/>
      <c r="F9" s="99" t="e">
        <f>IF(B9&gt;0,SQRT(2*98*B9)/100,D9/E9)</f>
        <v>#DIV/0!</v>
      </c>
      <c r="G9" s="445"/>
      <c r="H9" s="490"/>
      <c r="I9" s="445" t="s">
        <v>552</v>
      </c>
      <c r="J9" s="490"/>
      <c r="K9" s="490"/>
      <c r="L9" s="99" t="e">
        <f>IF(H9&gt;0,SQRT(2*98*H9)/100,J9/K9)</f>
        <v>#DIV/0!</v>
      </c>
      <c r="M9" s="445"/>
      <c r="N9" s="490"/>
      <c r="O9" s="445" t="s">
        <v>552</v>
      </c>
      <c r="P9" s="490"/>
      <c r="Q9" s="490"/>
      <c r="R9" s="491" t="e">
        <f>IF(N9&gt;0,SQRT(2*98*N9)/100,P9/Q9)</f>
        <v>#DIV/0!</v>
      </c>
      <c r="T9" s="492"/>
      <c r="U9" s="99" t="s">
        <v>552</v>
      </c>
      <c r="V9" s="492">
        <v>0.06</v>
      </c>
      <c r="W9" s="492">
        <v>6</v>
      </c>
      <c r="X9" s="99">
        <f>IF(T9&gt;0,SQRT(2*98*T9)/100,V9/W9)</f>
        <v>0.01</v>
      </c>
      <c r="Y9" s="99"/>
      <c r="Z9" s="492"/>
      <c r="AA9" s="99" t="s">
        <v>552</v>
      </c>
      <c r="AB9" s="492">
        <v>0.06</v>
      </c>
      <c r="AC9" s="492">
        <v>6</v>
      </c>
      <c r="AD9" s="99">
        <f>IF(Z9&gt;0,SQRT(2*98*Z9)/100,AB9/AC9)</f>
        <v>0.01</v>
      </c>
      <c r="AE9" s="99"/>
      <c r="AF9" s="492"/>
      <c r="AG9" s="99" t="s">
        <v>552</v>
      </c>
      <c r="AH9" s="492"/>
      <c r="AI9" s="492"/>
      <c r="AJ9" s="99" t="e">
        <f>IF(AF9&gt;0,SQRT(2*98*AF9)/100,AH9/AI9)</f>
        <v>#DIV/0!</v>
      </c>
      <c r="AK9" s="99"/>
      <c r="AL9" s="492"/>
      <c r="AM9" s="99" t="s">
        <v>552</v>
      </c>
      <c r="AN9" s="492"/>
      <c r="AO9" s="492"/>
      <c r="AP9" s="99" t="e">
        <f>IF(AL9&gt;0,SQRT(2*98*AL9)/100,AN9/AO9)</f>
        <v>#DIV/0!</v>
      </c>
      <c r="AQ9" s="99"/>
      <c r="AR9" s="492"/>
      <c r="AS9" s="99" t="s">
        <v>552</v>
      </c>
      <c r="AT9" s="492"/>
      <c r="AU9" s="492"/>
      <c r="AV9" s="99" t="e">
        <f>IF(AR9&gt;0,SQRT(2*98*AR9)/100,AT9/AU9)</f>
        <v>#DIV/0!</v>
      </c>
      <c r="AW9" s="99"/>
      <c r="AX9" s="492"/>
      <c r="AY9" s="99" t="s">
        <v>552</v>
      </c>
      <c r="AZ9" s="492"/>
      <c r="BA9" s="492"/>
      <c r="BB9" s="99" t="e">
        <f>IF(AX9&gt;0,SQRT(2*98*AX9)/100,AZ9/BA9)</f>
        <v>#DIV/0!</v>
      </c>
      <c r="BC9" s="99"/>
      <c r="BD9" s="492"/>
      <c r="BE9" s="99" t="s">
        <v>552</v>
      </c>
      <c r="BF9" s="492"/>
      <c r="BG9" s="492"/>
      <c r="BH9" s="99" t="e">
        <f>IF(BD9&gt;0,SQRT(2*98*BD9)/100,BF9/BG9)</f>
        <v>#DIV/0!</v>
      </c>
      <c r="BI9" s="99"/>
      <c r="BJ9" s="492"/>
      <c r="BK9" s="99" t="s">
        <v>552</v>
      </c>
      <c r="BL9" s="492"/>
      <c r="BM9" s="492"/>
      <c r="BN9" s="99" t="e">
        <f>IF(BJ9&gt;0,SQRT(2*98*BJ9)/100,BL9/BM9)</f>
        <v>#DIV/0!</v>
      </c>
      <c r="BO9" s="99"/>
      <c r="BP9" s="492"/>
      <c r="BQ9" s="99" t="s">
        <v>552</v>
      </c>
      <c r="BR9" s="492"/>
      <c r="BS9" s="492"/>
      <c r="BT9" s="99" t="e">
        <f>IF(BP9&gt;0,SQRT(2*98*BP9)/100,BR9/BS9)</f>
        <v>#DIV/0!</v>
      </c>
      <c r="BU9" s="99"/>
      <c r="BV9" s="492"/>
      <c r="BW9" s="99" t="s">
        <v>552</v>
      </c>
      <c r="BX9" s="492"/>
      <c r="BY9" s="492"/>
      <c r="BZ9" s="99" t="e">
        <f>IF(BV9&gt;0,SQRT(2*98*BV9)/100,BX9/BY9)</f>
        <v>#DIV/0!</v>
      </c>
    </row>
    <row r="10" spans="1:78" ht="13.5" customHeight="1" x14ac:dyDescent="0.2">
      <c r="A10" s="306">
        <v>2</v>
      </c>
      <c r="B10" s="489"/>
      <c r="C10" s="445" t="s">
        <v>552</v>
      </c>
      <c r="D10" s="490"/>
      <c r="E10" s="490"/>
      <c r="F10" s="99" t="e">
        <f t="shared" ref="F10:F18" si="0">IF(B10&gt;0,SQRT(2*98*B10)/100,D10/E10)</f>
        <v>#DIV/0!</v>
      </c>
      <c r="G10" s="445"/>
      <c r="H10" s="490"/>
      <c r="I10" s="445" t="s">
        <v>552</v>
      </c>
      <c r="J10" s="490"/>
      <c r="K10" s="490"/>
      <c r="L10" s="99" t="e">
        <f t="shared" ref="L10:L18" si="1">IF(H10&gt;0,SQRT(2*98*H10)/100,J10/K10)</f>
        <v>#DIV/0!</v>
      </c>
      <c r="M10" s="445"/>
      <c r="N10" s="490"/>
      <c r="O10" s="445" t="s">
        <v>552</v>
      </c>
      <c r="P10" s="490"/>
      <c r="Q10" s="490"/>
      <c r="R10" s="491" t="e">
        <f t="shared" ref="R10:R18" si="2">IF(N10&gt;0,SQRT(2*98*N10)/100,P10/Q10)</f>
        <v>#DIV/0!</v>
      </c>
      <c r="T10" s="492"/>
      <c r="U10" s="99" t="s">
        <v>552</v>
      </c>
      <c r="V10" s="492">
        <v>0.3</v>
      </c>
      <c r="W10" s="492">
        <v>6</v>
      </c>
      <c r="X10" s="99">
        <f t="shared" ref="X10:X18" si="3">IF(T10&gt;0,SQRT(2*98*T10)/100,V10/W10)</f>
        <v>4.9999999999999996E-2</v>
      </c>
      <c r="Y10" s="99"/>
      <c r="Z10" s="492"/>
      <c r="AA10" s="99" t="s">
        <v>552</v>
      </c>
      <c r="AB10" s="492">
        <v>0.3</v>
      </c>
      <c r="AC10" s="492">
        <v>6</v>
      </c>
      <c r="AD10" s="99">
        <f t="shared" ref="AD10:AD18" si="4">IF(Z10&gt;0,SQRT(2*98*Z10)/100,AB10/AC10)</f>
        <v>4.9999999999999996E-2</v>
      </c>
      <c r="AE10" s="99"/>
      <c r="AF10" s="492"/>
      <c r="AG10" s="99" t="s">
        <v>552</v>
      </c>
      <c r="AH10" s="492"/>
      <c r="AI10" s="492"/>
      <c r="AJ10" s="99" t="e">
        <f t="shared" ref="AJ10:AJ18" si="5">IF(AF10&gt;0,SQRT(2*98*AF10)/100,AH10/AI10)</f>
        <v>#DIV/0!</v>
      </c>
      <c r="AK10" s="99"/>
      <c r="AL10" s="492"/>
      <c r="AM10" s="99" t="s">
        <v>552</v>
      </c>
      <c r="AN10" s="492"/>
      <c r="AO10" s="492"/>
      <c r="AP10" s="99" t="e">
        <f t="shared" ref="AP10:AP18" si="6">IF(AL10&gt;0,SQRT(2*98*AL10)/100,AN10/AO10)</f>
        <v>#DIV/0!</v>
      </c>
      <c r="AQ10" s="99"/>
      <c r="AR10" s="492"/>
      <c r="AS10" s="99" t="s">
        <v>552</v>
      </c>
      <c r="AT10" s="492"/>
      <c r="AU10" s="492"/>
      <c r="AV10" s="99" t="e">
        <f t="shared" ref="AV10:AV18" si="7">IF(AR10&gt;0,SQRT(2*98*AR10)/100,AT10/AU10)</f>
        <v>#DIV/0!</v>
      </c>
      <c r="AW10" s="99"/>
      <c r="AX10" s="492"/>
      <c r="AY10" s="99" t="s">
        <v>552</v>
      </c>
      <c r="AZ10" s="492"/>
      <c r="BA10" s="492"/>
      <c r="BB10" s="99" t="e">
        <f t="shared" ref="BB10:BB18" si="8">IF(AX10&gt;0,SQRT(2*98*AX10)/100,AZ10/BA10)</f>
        <v>#DIV/0!</v>
      </c>
      <c r="BC10" s="99"/>
      <c r="BD10" s="492"/>
      <c r="BE10" s="99" t="s">
        <v>552</v>
      </c>
      <c r="BF10" s="492"/>
      <c r="BG10" s="492"/>
      <c r="BH10" s="99" t="e">
        <f t="shared" ref="BH10:BH18" si="9">IF(BD10&gt;0,SQRT(2*98*BD10)/100,BF10/BG10)</f>
        <v>#DIV/0!</v>
      </c>
      <c r="BI10" s="99"/>
      <c r="BJ10" s="492"/>
      <c r="BK10" s="99" t="s">
        <v>552</v>
      </c>
      <c r="BL10" s="492"/>
      <c r="BM10" s="492"/>
      <c r="BN10" s="99" t="e">
        <f t="shared" ref="BN10:BN18" si="10">IF(BJ10&gt;0,SQRT(2*98*BJ10)/100,BL10/BM10)</f>
        <v>#DIV/0!</v>
      </c>
      <c r="BO10" s="99"/>
      <c r="BP10" s="492"/>
      <c r="BQ10" s="99" t="s">
        <v>552</v>
      </c>
      <c r="BR10" s="492"/>
      <c r="BS10" s="492"/>
      <c r="BT10" s="99" t="e">
        <f t="shared" ref="BT10:BT18" si="11">IF(BP10&gt;0,SQRT(2*98*BP10)/100,BR10/BS10)</f>
        <v>#DIV/0!</v>
      </c>
      <c r="BU10" s="99"/>
      <c r="BV10" s="492"/>
      <c r="BW10" s="99" t="s">
        <v>552</v>
      </c>
      <c r="BX10" s="492"/>
      <c r="BY10" s="492"/>
      <c r="BZ10" s="99" t="e">
        <f t="shared" ref="BZ10:BZ18" si="12">IF(BV10&gt;0,SQRT(2*98*BV10)/100,BX10/BY10)</f>
        <v>#DIV/0!</v>
      </c>
    </row>
    <row r="11" spans="1:78" x14ac:dyDescent="0.2">
      <c r="A11" s="306">
        <v>3</v>
      </c>
      <c r="B11" s="489"/>
      <c r="C11" s="445" t="s">
        <v>552</v>
      </c>
      <c r="D11" s="490"/>
      <c r="E11" s="490"/>
      <c r="F11" s="99" t="e">
        <f t="shared" si="0"/>
        <v>#DIV/0!</v>
      </c>
      <c r="G11" s="445"/>
      <c r="H11" s="490"/>
      <c r="I11" s="445" t="s">
        <v>552</v>
      </c>
      <c r="J11" s="490"/>
      <c r="K11" s="490"/>
      <c r="L11" s="99" t="e">
        <f t="shared" si="1"/>
        <v>#DIV/0!</v>
      </c>
      <c r="M11" s="445"/>
      <c r="N11" s="490"/>
      <c r="O11" s="445" t="s">
        <v>552</v>
      </c>
      <c r="P11" s="490"/>
      <c r="Q11" s="490"/>
      <c r="R11" s="491" t="e">
        <f t="shared" si="2"/>
        <v>#DIV/0!</v>
      </c>
      <c r="T11" s="492"/>
      <c r="U11" s="99" t="s">
        <v>552</v>
      </c>
      <c r="V11" s="492">
        <v>0.2</v>
      </c>
      <c r="W11" s="492">
        <v>10</v>
      </c>
      <c r="X11" s="99">
        <f t="shared" si="3"/>
        <v>0.02</v>
      </c>
      <c r="Y11" s="99"/>
      <c r="Z11" s="492"/>
      <c r="AA11" s="99" t="s">
        <v>552</v>
      </c>
      <c r="AB11" s="492">
        <v>0.2</v>
      </c>
      <c r="AC11" s="492">
        <v>10</v>
      </c>
      <c r="AD11" s="99">
        <f t="shared" si="4"/>
        <v>0.02</v>
      </c>
      <c r="AE11" s="99"/>
      <c r="AF11" s="492"/>
      <c r="AG11" s="99" t="s">
        <v>552</v>
      </c>
      <c r="AH11" s="492"/>
      <c r="AI11" s="492"/>
      <c r="AJ11" s="99" t="e">
        <f t="shared" si="5"/>
        <v>#DIV/0!</v>
      </c>
      <c r="AK11" s="99"/>
      <c r="AL11" s="492"/>
      <c r="AM11" s="99" t="s">
        <v>552</v>
      </c>
      <c r="AN11" s="492"/>
      <c r="AO11" s="492"/>
      <c r="AP11" s="99" t="e">
        <f t="shared" si="6"/>
        <v>#DIV/0!</v>
      </c>
      <c r="AQ11" s="99"/>
      <c r="AR11" s="492"/>
      <c r="AS11" s="99" t="s">
        <v>552</v>
      </c>
      <c r="AT11" s="492"/>
      <c r="AU11" s="492"/>
      <c r="AV11" s="99" t="e">
        <f t="shared" si="7"/>
        <v>#DIV/0!</v>
      </c>
      <c r="AW11" s="99"/>
      <c r="AX11" s="492"/>
      <c r="AY11" s="99" t="s">
        <v>552</v>
      </c>
      <c r="AZ11" s="492"/>
      <c r="BA11" s="492"/>
      <c r="BB11" s="99" t="e">
        <f t="shared" si="8"/>
        <v>#DIV/0!</v>
      </c>
      <c r="BC11" s="99"/>
      <c r="BD11" s="492"/>
      <c r="BE11" s="99" t="s">
        <v>552</v>
      </c>
      <c r="BF11" s="492"/>
      <c r="BG11" s="492"/>
      <c r="BH11" s="99" t="e">
        <f t="shared" si="9"/>
        <v>#DIV/0!</v>
      </c>
      <c r="BI11" s="99"/>
      <c r="BJ11" s="492"/>
      <c r="BK11" s="99" t="s">
        <v>552</v>
      </c>
      <c r="BL11" s="492"/>
      <c r="BM11" s="492"/>
      <c r="BN11" s="99" t="e">
        <f t="shared" si="10"/>
        <v>#DIV/0!</v>
      </c>
      <c r="BO11" s="99"/>
      <c r="BP11" s="492"/>
      <c r="BQ11" s="99" t="s">
        <v>552</v>
      </c>
      <c r="BR11" s="492"/>
      <c r="BS11" s="492"/>
      <c r="BT11" s="99" t="e">
        <f t="shared" si="11"/>
        <v>#DIV/0!</v>
      </c>
      <c r="BU11" s="99"/>
      <c r="BV11" s="492"/>
      <c r="BW11" s="99" t="s">
        <v>552</v>
      </c>
      <c r="BX11" s="492"/>
      <c r="BY11" s="492"/>
      <c r="BZ11" s="99" t="e">
        <f t="shared" si="12"/>
        <v>#DIV/0!</v>
      </c>
    </row>
    <row r="12" spans="1:78" x14ac:dyDescent="0.2">
      <c r="A12" s="306">
        <v>4</v>
      </c>
      <c r="B12" s="489"/>
      <c r="C12" s="445" t="s">
        <v>552</v>
      </c>
      <c r="D12" s="490"/>
      <c r="E12" s="490"/>
      <c r="F12" s="99" t="e">
        <f t="shared" si="0"/>
        <v>#DIV/0!</v>
      </c>
      <c r="G12" s="445"/>
      <c r="H12" s="490"/>
      <c r="I12" s="445" t="s">
        <v>552</v>
      </c>
      <c r="J12" s="490"/>
      <c r="K12" s="490"/>
      <c r="L12" s="99" t="e">
        <f t="shared" si="1"/>
        <v>#DIV/0!</v>
      </c>
      <c r="M12" s="445"/>
      <c r="N12" s="490"/>
      <c r="O12" s="445" t="s">
        <v>552</v>
      </c>
      <c r="P12" s="490"/>
      <c r="Q12" s="490"/>
      <c r="R12" s="491" t="e">
        <f t="shared" si="2"/>
        <v>#DIV/0!</v>
      </c>
      <c r="T12" s="492"/>
      <c r="U12" s="99" t="s">
        <v>552</v>
      </c>
      <c r="V12" s="492">
        <v>0.4</v>
      </c>
      <c r="W12" s="492">
        <v>12</v>
      </c>
      <c r="X12" s="99">
        <f t="shared" si="3"/>
        <v>3.3333333333333333E-2</v>
      </c>
      <c r="Y12" s="99"/>
      <c r="Z12" s="492"/>
      <c r="AA12" s="99" t="s">
        <v>552</v>
      </c>
      <c r="AB12" s="492">
        <v>0.4</v>
      </c>
      <c r="AC12" s="492">
        <v>12</v>
      </c>
      <c r="AD12" s="99">
        <f t="shared" si="4"/>
        <v>3.3333333333333333E-2</v>
      </c>
      <c r="AE12" s="99"/>
      <c r="AF12" s="492"/>
      <c r="AG12" s="99" t="s">
        <v>552</v>
      </c>
      <c r="AH12" s="492"/>
      <c r="AI12" s="492"/>
      <c r="AJ12" s="99" t="e">
        <f t="shared" si="5"/>
        <v>#DIV/0!</v>
      </c>
      <c r="AK12" s="99"/>
      <c r="AL12" s="492"/>
      <c r="AM12" s="99" t="s">
        <v>552</v>
      </c>
      <c r="AN12" s="492"/>
      <c r="AO12" s="492"/>
      <c r="AP12" s="99" t="e">
        <f t="shared" si="6"/>
        <v>#DIV/0!</v>
      </c>
      <c r="AQ12" s="99"/>
      <c r="AR12" s="492"/>
      <c r="AS12" s="99" t="s">
        <v>552</v>
      </c>
      <c r="AT12" s="492"/>
      <c r="AU12" s="492"/>
      <c r="AV12" s="99" t="e">
        <f t="shared" si="7"/>
        <v>#DIV/0!</v>
      </c>
      <c r="AW12" s="99"/>
      <c r="AX12" s="492"/>
      <c r="AY12" s="99" t="s">
        <v>552</v>
      </c>
      <c r="AZ12" s="492"/>
      <c r="BA12" s="492"/>
      <c r="BB12" s="99" t="e">
        <f t="shared" si="8"/>
        <v>#DIV/0!</v>
      </c>
      <c r="BC12" s="99"/>
      <c r="BD12" s="492"/>
      <c r="BE12" s="99" t="s">
        <v>552</v>
      </c>
      <c r="BF12" s="492"/>
      <c r="BG12" s="492"/>
      <c r="BH12" s="99" t="e">
        <f t="shared" si="9"/>
        <v>#DIV/0!</v>
      </c>
      <c r="BI12" s="99"/>
      <c r="BJ12" s="492"/>
      <c r="BK12" s="99" t="s">
        <v>552</v>
      </c>
      <c r="BL12" s="492"/>
      <c r="BM12" s="492"/>
      <c r="BN12" s="99" t="e">
        <f t="shared" si="10"/>
        <v>#DIV/0!</v>
      </c>
      <c r="BO12" s="99"/>
      <c r="BP12" s="492"/>
      <c r="BQ12" s="99" t="s">
        <v>552</v>
      </c>
      <c r="BR12" s="492"/>
      <c r="BS12" s="492"/>
      <c r="BT12" s="99" t="e">
        <f t="shared" si="11"/>
        <v>#DIV/0!</v>
      </c>
      <c r="BU12" s="99"/>
      <c r="BV12" s="492"/>
      <c r="BW12" s="99" t="s">
        <v>552</v>
      </c>
      <c r="BX12" s="492"/>
      <c r="BY12" s="492"/>
      <c r="BZ12" s="99" t="e">
        <f t="shared" si="12"/>
        <v>#DIV/0!</v>
      </c>
    </row>
    <row r="13" spans="1:78" x14ac:dyDescent="0.2">
      <c r="A13" s="306">
        <v>5</v>
      </c>
      <c r="B13" s="493"/>
      <c r="C13" s="445" t="s">
        <v>552</v>
      </c>
      <c r="D13" s="494"/>
      <c r="E13" s="494"/>
      <c r="F13" s="99" t="e">
        <f t="shared" si="0"/>
        <v>#DIV/0!</v>
      </c>
      <c r="G13" s="495"/>
      <c r="H13" s="494"/>
      <c r="I13" s="445" t="s">
        <v>552</v>
      </c>
      <c r="J13" s="494"/>
      <c r="K13" s="494"/>
      <c r="L13" s="99" t="e">
        <f t="shared" si="1"/>
        <v>#DIV/0!</v>
      </c>
      <c r="M13" s="495"/>
      <c r="N13" s="494"/>
      <c r="O13" s="445" t="s">
        <v>552</v>
      </c>
      <c r="P13" s="494"/>
      <c r="Q13" s="494"/>
      <c r="R13" s="491" t="e">
        <f t="shared" si="2"/>
        <v>#DIV/0!</v>
      </c>
      <c r="T13" s="492"/>
      <c r="U13" s="99" t="s">
        <v>552</v>
      </c>
      <c r="V13" s="492">
        <v>0.2</v>
      </c>
      <c r="W13" s="492">
        <v>6</v>
      </c>
      <c r="X13" s="99">
        <f t="shared" si="3"/>
        <v>3.3333333333333333E-2</v>
      </c>
      <c r="Y13" s="99"/>
      <c r="Z13" s="492"/>
      <c r="AA13" s="99" t="s">
        <v>552</v>
      </c>
      <c r="AB13" s="492">
        <v>0.2</v>
      </c>
      <c r="AC13" s="492">
        <v>6</v>
      </c>
      <c r="AD13" s="99">
        <f t="shared" si="4"/>
        <v>3.3333333333333333E-2</v>
      </c>
      <c r="AE13" s="99"/>
      <c r="AF13" s="492"/>
      <c r="AG13" s="99" t="s">
        <v>552</v>
      </c>
      <c r="AH13" s="492"/>
      <c r="AI13" s="492"/>
      <c r="AJ13" s="99" t="e">
        <f t="shared" si="5"/>
        <v>#DIV/0!</v>
      </c>
      <c r="AK13" s="99"/>
      <c r="AL13" s="492"/>
      <c r="AM13" s="99" t="s">
        <v>552</v>
      </c>
      <c r="AN13" s="492"/>
      <c r="AO13" s="492"/>
      <c r="AP13" s="99" t="e">
        <f t="shared" si="6"/>
        <v>#DIV/0!</v>
      </c>
      <c r="AQ13" s="99"/>
      <c r="AR13" s="492"/>
      <c r="AS13" s="99" t="s">
        <v>552</v>
      </c>
      <c r="AT13" s="492"/>
      <c r="AU13" s="492"/>
      <c r="AV13" s="99" t="e">
        <f t="shared" si="7"/>
        <v>#DIV/0!</v>
      </c>
      <c r="AW13" s="99"/>
      <c r="AX13" s="492"/>
      <c r="AY13" s="99" t="s">
        <v>552</v>
      </c>
      <c r="AZ13" s="492"/>
      <c r="BA13" s="492"/>
      <c r="BB13" s="99" t="e">
        <f t="shared" si="8"/>
        <v>#DIV/0!</v>
      </c>
      <c r="BC13" s="99"/>
      <c r="BD13" s="492"/>
      <c r="BE13" s="99" t="s">
        <v>552</v>
      </c>
      <c r="BF13" s="492"/>
      <c r="BG13" s="492"/>
      <c r="BH13" s="99" t="e">
        <f t="shared" si="9"/>
        <v>#DIV/0!</v>
      </c>
      <c r="BI13" s="99"/>
      <c r="BJ13" s="492"/>
      <c r="BK13" s="99" t="s">
        <v>552</v>
      </c>
      <c r="BL13" s="492"/>
      <c r="BM13" s="492"/>
      <c r="BN13" s="99" t="e">
        <f t="shared" si="10"/>
        <v>#DIV/0!</v>
      </c>
      <c r="BO13" s="99"/>
      <c r="BP13" s="492"/>
      <c r="BQ13" s="99" t="s">
        <v>552</v>
      </c>
      <c r="BR13" s="492"/>
      <c r="BS13" s="492"/>
      <c r="BT13" s="99" t="e">
        <f t="shared" si="11"/>
        <v>#DIV/0!</v>
      </c>
      <c r="BU13" s="99"/>
      <c r="BV13" s="492"/>
      <c r="BW13" s="99" t="s">
        <v>552</v>
      </c>
      <c r="BX13" s="492"/>
      <c r="BY13" s="492"/>
      <c r="BZ13" s="99" t="e">
        <f t="shared" si="12"/>
        <v>#DIV/0!</v>
      </c>
    </row>
    <row r="14" spans="1:78" x14ac:dyDescent="0.2">
      <c r="A14" s="306">
        <v>6</v>
      </c>
      <c r="B14" s="493"/>
      <c r="C14" s="445" t="s">
        <v>552</v>
      </c>
      <c r="D14" s="494"/>
      <c r="E14" s="494"/>
      <c r="F14" s="99" t="e">
        <f t="shared" si="0"/>
        <v>#DIV/0!</v>
      </c>
      <c r="G14" s="495"/>
      <c r="H14" s="494"/>
      <c r="I14" s="445" t="s">
        <v>552</v>
      </c>
      <c r="J14" s="494"/>
      <c r="K14" s="494"/>
      <c r="L14" s="99" t="e">
        <f t="shared" si="1"/>
        <v>#DIV/0!</v>
      </c>
      <c r="M14" s="495"/>
      <c r="N14" s="494"/>
      <c r="O14" s="445" t="s">
        <v>552</v>
      </c>
      <c r="P14" s="494"/>
      <c r="Q14" s="494"/>
      <c r="R14" s="491" t="e">
        <f t="shared" si="2"/>
        <v>#DIV/0!</v>
      </c>
      <c r="T14" s="492"/>
      <c r="U14" s="99" t="s">
        <v>552</v>
      </c>
      <c r="V14" s="492">
        <v>0.2</v>
      </c>
      <c r="W14" s="492">
        <v>11</v>
      </c>
      <c r="X14" s="99">
        <f t="shared" si="3"/>
        <v>1.8181818181818184E-2</v>
      </c>
      <c r="Y14" s="99"/>
      <c r="Z14" s="492"/>
      <c r="AA14" s="99" t="s">
        <v>552</v>
      </c>
      <c r="AB14" s="492">
        <v>0.2</v>
      </c>
      <c r="AC14" s="492">
        <v>11</v>
      </c>
      <c r="AD14" s="99">
        <f t="shared" si="4"/>
        <v>1.8181818181818184E-2</v>
      </c>
      <c r="AE14" s="99"/>
      <c r="AF14" s="492"/>
      <c r="AG14" s="99" t="s">
        <v>552</v>
      </c>
      <c r="AH14" s="492"/>
      <c r="AI14" s="492"/>
      <c r="AJ14" s="99" t="e">
        <f t="shared" si="5"/>
        <v>#DIV/0!</v>
      </c>
      <c r="AK14" s="99"/>
      <c r="AL14" s="492"/>
      <c r="AM14" s="99" t="s">
        <v>552</v>
      </c>
      <c r="AN14" s="492"/>
      <c r="AO14" s="492"/>
      <c r="AP14" s="99" t="e">
        <f t="shared" si="6"/>
        <v>#DIV/0!</v>
      </c>
      <c r="AQ14" s="99"/>
      <c r="AR14" s="492"/>
      <c r="AS14" s="99" t="s">
        <v>552</v>
      </c>
      <c r="AT14" s="492"/>
      <c r="AU14" s="492"/>
      <c r="AV14" s="99" t="e">
        <f t="shared" si="7"/>
        <v>#DIV/0!</v>
      </c>
      <c r="AW14" s="99"/>
      <c r="AX14" s="492"/>
      <c r="AY14" s="99" t="s">
        <v>552</v>
      </c>
      <c r="AZ14" s="492"/>
      <c r="BA14" s="492"/>
      <c r="BB14" s="99" t="e">
        <f t="shared" si="8"/>
        <v>#DIV/0!</v>
      </c>
      <c r="BC14" s="99"/>
      <c r="BD14" s="492"/>
      <c r="BE14" s="99" t="s">
        <v>552</v>
      </c>
      <c r="BF14" s="492"/>
      <c r="BG14" s="492"/>
      <c r="BH14" s="99" t="e">
        <f t="shared" si="9"/>
        <v>#DIV/0!</v>
      </c>
      <c r="BI14" s="99"/>
      <c r="BJ14" s="492"/>
      <c r="BK14" s="99" t="s">
        <v>552</v>
      </c>
      <c r="BL14" s="492"/>
      <c r="BM14" s="492"/>
      <c r="BN14" s="99" t="e">
        <f t="shared" si="10"/>
        <v>#DIV/0!</v>
      </c>
      <c r="BO14" s="99"/>
      <c r="BP14" s="492"/>
      <c r="BQ14" s="99" t="s">
        <v>552</v>
      </c>
      <c r="BR14" s="492"/>
      <c r="BS14" s="492"/>
      <c r="BT14" s="99" t="e">
        <f t="shared" si="11"/>
        <v>#DIV/0!</v>
      </c>
      <c r="BU14" s="99"/>
      <c r="BV14" s="492"/>
      <c r="BW14" s="99" t="s">
        <v>552</v>
      </c>
      <c r="BX14" s="492"/>
      <c r="BY14" s="492"/>
      <c r="BZ14" s="99" t="e">
        <f t="shared" si="12"/>
        <v>#DIV/0!</v>
      </c>
    </row>
    <row r="15" spans="1:78" x14ac:dyDescent="0.2">
      <c r="A15" s="306">
        <v>7</v>
      </c>
      <c r="B15" s="493"/>
      <c r="C15" s="445" t="s">
        <v>552</v>
      </c>
      <c r="D15" s="494"/>
      <c r="E15" s="494"/>
      <c r="F15" s="99" t="e">
        <f t="shared" si="0"/>
        <v>#DIV/0!</v>
      </c>
      <c r="G15" s="495"/>
      <c r="H15" s="494"/>
      <c r="I15" s="445" t="s">
        <v>552</v>
      </c>
      <c r="J15" s="494"/>
      <c r="K15" s="494"/>
      <c r="L15" s="99" t="e">
        <f t="shared" si="1"/>
        <v>#DIV/0!</v>
      </c>
      <c r="M15" s="495"/>
      <c r="N15" s="494"/>
      <c r="O15" s="445" t="s">
        <v>552</v>
      </c>
      <c r="P15" s="494"/>
      <c r="Q15" s="494"/>
      <c r="R15" s="491" t="e">
        <f t="shared" si="2"/>
        <v>#DIV/0!</v>
      </c>
      <c r="T15" s="492">
        <v>15</v>
      </c>
      <c r="U15" s="99" t="s">
        <v>552</v>
      </c>
      <c r="V15" s="492"/>
      <c r="W15" s="492"/>
      <c r="X15" s="99">
        <f t="shared" si="3"/>
        <v>0.54221766846903829</v>
      </c>
      <c r="Y15" s="99"/>
      <c r="Z15" s="492">
        <v>15</v>
      </c>
      <c r="AA15" s="99" t="s">
        <v>552</v>
      </c>
      <c r="AB15" s="492"/>
      <c r="AC15" s="492"/>
      <c r="AD15" s="99">
        <f t="shared" si="4"/>
        <v>0.54221766846903829</v>
      </c>
      <c r="AE15" s="99"/>
      <c r="AF15" s="492"/>
      <c r="AG15" s="99" t="s">
        <v>552</v>
      </c>
      <c r="AH15" s="492"/>
      <c r="AI15" s="492"/>
      <c r="AJ15" s="99" t="e">
        <f t="shared" si="5"/>
        <v>#DIV/0!</v>
      </c>
      <c r="AK15" s="99"/>
      <c r="AL15" s="492"/>
      <c r="AM15" s="99" t="s">
        <v>552</v>
      </c>
      <c r="AN15" s="492"/>
      <c r="AO15" s="492"/>
      <c r="AP15" s="99" t="e">
        <f t="shared" si="6"/>
        <v>#DIV/0!</v>
      </c>
      <c r="AQ15" s="99"/>
      <c r="AR15" s="492"/>
      <c r="AS15" s="99" t="s">
        <v>552</v>
      </c>
      <c r="AT15" s="492"/>
      <c r="AU15" s="492"/>
      <c r="AV15" s="99" t="e">
        <f t="shared" si="7"/>
        <v>#DIV/0!</v>
      </c>
      <c r="AW15" s="99"/>
      <c r="AX15" s="492"/>
      <c r="AY15" s="99" t="s">
        <v>552</v>
      </c>
      <c r="AZ15" s="492"/>
      <c r="BA15" s="492"/>
      <c r="BB15" s="99" t="e">
        <f t="shared" si="8"/>
        <v>#DIV/0!</v>
      </c>
      <c r="BC15" s="99"/>
      <c r="BD15" s="492"/>
      <c r="BE15" s="99" t="s">
        <v>552</v>
      </c>
      <c r="BF15" s="492"/>
      <c r="BG15" s="492"/>
      <c r="BH15" s="99" t="e">
        <f t="shared" si="9"/>
        <v>#DIV/0!</v>
      </c>
      <c r="BI15" s="99"/>
      <c r="BJ15" s="492"/>
      <c r="BK15" s="99" t="s">
        <v>552</v>
      </c>
      <c r="BL15" s="492"/>
      <c r="BM15" s="492"/>
      <c r="BN15" s="99" t="e">
        <f t="shared" si="10"/>
        <v>#DIV/0!</v>
      </c>
      <c r="BO15" s="99"/>
      <c r="BP15" s="492"/>
      <c r="BQ15" s="99" t="s">
        <v>552</v>
      </c>
      <c r="BR15" s="492"/>
      <c r="BS15" s="492"/>
      <c r="BT15" s="99" t="e">
        <f t="shared" si="11"/>
        <v>#DIV/0!</v>
      </c>
      <c r="BU15" s="99"/>
      <c r="BV15" s="492"/>
      <c r="BW15" s="99" t="s">
        <v>552</v>
      </c>
      <c r="BX15" s="492"/>
      <c r="BY15" s="492"/>
      <c r="BZ15" s="99" t="e">
        <f t="shared" si="12"/>
        <v>#DIV/0!</v>
      </c>
    </row>
    <row r="16" spans="1:78" x14ac:dyDescent="0.2">
      <c r="A16" s="306">
        <v>8</v>
      </c>
      <c r="B16" s="493"/>
      <c r="C16" s="445" t="s">
        <v>552</v>
      </c>
      <c r="D16" s="494"/>
      <c r="E16" s="494"/>
      <c r="F16" s="99" t="e">
        <f t="shared" si="0"/>
        <v>#DIV/0!</v>
      </c>
      <c r="G16" s="495"/>
      <c r="H16" s="494"/>
      <c r="I16" s="445" t="s">
        <v>552</v>
      </c>
      <c r="J16" s="494"/>
      <c r="K16" s="494"/>
      <c r="L16" s="99" t="e">
        <f t="shared" si="1"/>
        <v>#DIV/0!</v>
      </c>
      <c r="M16" s="495"/>
      <c r="N16" s="494"/>
      <c r="O16" s="445" t="s">
        <v>552</v>
      </c>
      <c r="P16" s="494"/>
      <c r="Q16" s="494"/>
      <c r="R16" s="491" t="e">
        <f t="shared" si="2"/>
        <v>#DIV/0!</v>
      </c>
      <c r="T16" s="492"/>
      <c r="U16" s="99" t="s">
        <v>552</v>
      </c>
      <c r="V16" s="492">
        <v>0.2</v>
      </c>
      <c r="W16" s="492">
        <v>3</v>
      </c>
      <c r="X16" s="99">
        <f t="shared" si="3"/>
        <v>6.6666666666666666E-2</v>
      </c>
      <c r="Y16" s="99"/>
      <c r="Z16" s="492"/>
      <c r="AA16" s="99" t="s">
        <v>552</v>
      </c>
      <c r="AB16" s="492">
        <v>0.2</v>
      </c>
      <c r="AC16" s="492">
        <v>3</v>
      </c>
      <c r="AD16" s="99">
        <f t="shared" si="4"/>
        <v>6.6666666666666666E-2</v>
      </c>
      <c r="AE16" s="99"/>
      <c r="AF16" s="492"/>
      <c r="AG16" s="99" t="s">
        <v>552</v>
      </c>
      <c r="AH16" s="492"/>
      <c r="AI16" s="492"/>
      <c r="AJ16" s="99" t="e">
        <f t="shared" si="5"/>
        <v>#DIV/0!</v>
      </c>
      <c r="AK16" s="99"/>
      <c r="AL16" s="492"/>
      <c r="AM16" s="99" t="s">
        <v>552</v>
      </c>
      <c r="AN16" s="492"/>
      <c r="AO16" s="492"/>
      <c r="AP16" s="99" t="e">
        <f t="shared" si="6"/>
        <v>#DIV/0!</v>
      </c>
      <c r="AQ16" s="99"/>
      <c r="AR16" s="492"/>
      <c r="AS16" s="99" t="s">
        <v>552</v>
      </c>
      <c r="AT16" s="492"/>
      <c r="AU16" s="492"/>
      <c r="AV16" s="99" t="e">
        <f t="shared" si="7"/>
        <v>#DIV/0!</v>
      </c>
      <c r="AW16" s="99"/>
      <c r="AX16" s="492"/>
      <c r="AY16" s="99" t="s">
        <v>552</v>
      </c>
      <c r="AZ16" s="492"/>
      <c r="BA16" s="492"/>
      <c r="BB16" s="99" t="e">
        <f t="shared" si="8"/>
        <v>#DIV/0!</v>
      </c>
      <c r="BC16" s="99"/>
      <c r="BD16" s="492"/>
      <c r="BE16" s="99" t="s">
        <v>552</v>
      </c>
      <c r="BF16" s="492"/>
      <c r="BG16" s="492"/>
      <c r="BH16" s="99" t="e">
        <f t="shared" si="9"/>
        <v>#DIV/0!</v>
      </c>
      <c r="BI16" s="99"/>
      <c r="BJ16" s="492"/>
      <c r="BK16" s="99" t="s">
        <v>552</v>
      </c>
      <c r="BL16" s="492"/>
      <c r="BM16" s="492"/>
      <c r="BN16" s="99" t="e">
        <f t="shared" si="10"/>
        <v>#DIV/0!</v>
      </c>
      <c r="BO16" s="99"/>
      <c r="BP16" s="492"/>
      <c r="BQ16" s="99" t="s">
        <v>552</v>
      </c>
      <c r="BR16" s="492"/>
      <c r="BS16" s="492"/>
      <c r="BT16" s="99" t="e">
        <f t="shared" si="11"/>
        <v>#DIV/0!</v>
      </c>
      <c r="BU16" s="99"/>
      <c r="BV16" s="492"/>
      <c r="BW16" s="99" t="s">
        <v>552</v>
      </c>
      <c r="BX16" s="492"/>
      <c r="BY16" s="492"/>
      <c r="BZ16" s="99" t="e">
        <f t="shared" si="12"/>
        <v>#DIV/0!</v>
      </c>
    </row>
    <row r="17" spans="1:78" x14ac:dyDescent="0.2">
      <c r="A17" s="306">
        <v>9</v>
      </c>
      <c r="B17" s="493"/>
      <c r="C17" s="445" t="s">
        <v>552</v>
      </c>
      <c r="D17" s="494"/>
      <c r="E17" s="494"/>
      <c r="F17" s="99" t="e">
        <f t="shared" si="0"/>
        <v>#DIV/0!</v>
      </c>
      <c r="G17" s="495"/>
      <c r="H17" s="494"/>
      <c r="I17" s="445" t="s">
        <v>552</v>
      </c>
      <c r="J17" s="494"/>
      <c r="K17" s="494"/>
      <c r="L17" s="99" t="e">
        <f t="shared" si="1"/>
        <v>#DIV/0!</v>
      </c>
      <c r="M17" s="495"/>
      <c r="N17" s="494"/>
      <c r="O17" s="445" t="s">
        <v>552</v>
      </c>
      <c r="P17" s="494"/>
      <c r="Q17" s="494"/>
      <c r="R17" s="491" t="e">
        <f t="shared" si="2"/>
        <v>#DIV/0!</v>
      </c>
      <c r="T17" s="492"/>
      <c r="U17" s="99" t="s">
        <v>552</v>
      </c>
      <c r="V17" s="492">
        <v>0.2</v>
      </c>
      <c r="W17" s="492">
        <v>7</v>
      </c>
      <c r="X17" s="99">
        <f t="shared" si="3"/>
        <v>2.8571428571428574E-2</v>
      </c>
      <c r="Y17" s="99"/>
      <c r="Z17" s="492"/>
      <c r="AA17" s="99" t="s">
        <v>552</v>
      </c>
      <c r="AB17" s="492">
        <v>0.2</v>
      </c>
      <c r="AC17" s="492">
        <v>7</v>
      </c>
      <c r="AD17" s="99">
        <f t="shared" si="4"/>
        <v>2.8571428571428574E-2</v>
      </c>
      <c r="AE17" s="99"/>
      <c r="AF17" s="492"/>
      <c r="AG17" s="99" t="s">
        <v>552</v>
      </c>
      <c r="AH17" s="492"/>
      <c r="AI17" s="492"/>
      <c r="AJ17" s="99" t="e">
        <f t="shared" si="5"/>
        <v>#DIV/0!</v>
      </c>
      <c r="AK17" s="99"/>
      <c r="AL17" s="492"/>
      <c r="AM17" s="99" t="s">
        <v>552</v>
      </c>
      <c r="AN17" s="492"/>
      <c r="AO17" s="492"/>
      <c r="AP17" s="99" t="e">
        <f t="shared" si="6"/>
        <v>#DIV/0!</v>
      </c>
      <c r="AQ17" s="99"/>
      <c r="AR17" s="492"/>
      <c r="AS17" s="99" t="s">
        <v>552</v>
      </c>
      <c r="AT17" s="492"/>
      <c r="AU17" s="492"/>
      <c r="AV17" s="99" t="e">
        <f t="shared" si="7"/>
        <v>#DIV/0!</v>
      </c>
      <c r="AW17" s="99"/>
      <c r="AX17" s="492"/>
      <c r="AY17" s="99" t="s">
        <v>552</v>
      </c>
      <c r="AZ17" s="492"/>
      <c r="BA17" s="492"/>
      <c r="BB17" s="99" t="e">
        <f t="shared" si="8"/>
        <v>#DIV/0!</v>
      </c>
      <c r="BC17" s="99"/>
      <c r="BD17" s="492"/>
      <c r="BE17" s="99" t="s">
        <v>552</v>
      </c>
      <c r="BF17" s="492"/>
      <c r="BG17" s="492"/>
      <c r="BH17" s="99" t="e">
        <f t="shared" si="9"/>
        <v>#DIV/0!</v>
      </c>
      <c r="BI17" s="99"/>
      <c r="BJ17" s="492"/>
      <c r="BK17" s="99" t="s">
        <v>552</v>
      </c>
      <c r="BL17" s="492"/>
      <c r="BM17" s="492"/>
      <c r="BN17" s="99" t="e">
        <f t="shared" si="10"/>
        <v>#DIV/0!</v>
      </c>
      <c r="BO17" s="99"/>
      <c r="BP17" s="492"/>
      <c r="BQ17" s="99" t="s">
        <v>552</v>
      </c>
      <c r="BR17" s="492"/>
      <c r="BS17" s="492"/>
      <c r="BT17" s="99" t="e">
        <f t="shared" si="11"/>
        <v>#DIV/0!</v>
      </c>
      <c r="BU17" s="99"/>
      <c r="BV17" s="492"/>
      <c r="BW17" s="99" t="s">
        <v>552</v>
      </c>
      <c r="BX17" s="492"/>
      <c r="BY17" s="492"/>
      <c r="BZ17" s="99" t="e">
        <f t="shared" si="12"/>
        <v>#DIV/0!</v>
      </c>
    </row>
    <row r="18" spans="1:78" x14ac:dyDescent="0.2">
      <c r="A18" s="306">
        <v>10</v>
      </c>
      <c r="B18" s="493"/>
      <c r="C18" s="445" t="s">
        <v>552</v>
      </c>
      <c r="D18" s="494"/>
      <c r="E18" s="494"/>
      <c r="F18" s="99" t="e">
        <f t="shared" si="0"/>
        <v>#DIV/0!</v>
      </c>
      <c r="G18" s="495"/>
      <c r="H18" s="494"/>
      <c r="I18" s="445" t="s">
        <v>552</v>
      </c>
      <c r="J18" s="494"/>
      <c r="K18" s="494"/>
      <c r="L18" s="99" t="e">
        <f t="shared" si="1"/>
        <v>#DIV/0!</v>
      </c>
      <c r="M18" s="495"/>
      <c r="N18" s="494"/>
      <c r="O18" s="445" t="s">
        <v>552</v>
      </c>
      <c r="P18" s="494"/>
      <c r="Q18" s="494"/>
      <c r="R18" s="491" t="e">
        <f t="shared" si="2"/>
        <v>#DIV/0!</v>
      </c>
      <c r="T18" s="492">
        <v>20</v>
      </c>
      <c r="U18" s="99" t="s">
        <v>552</v>
      </c>
      <c r="V18" s="492"/>
      <c r="W18" s="492"/>
      <c r="X18" s="99">
        <f t="shared" si="3"/>
        <v>0.62609903369994113</v>
      </c>
      <c r="Y18" s="99"/>
      <c r="Z18" s="492">
        <v>20</v>
      </c>
      <c r="AA18" s="99" t="s">
        <v>552</v>
      </c>
      <c r="AB18" s="492"/>
      <c r="AC18" s="492"/>
      <c r="AD18" s="99">
        <f t="shared" si="4"/>
        <v>0.62609903369994113</v>
      </c>
      <c r="AE18" s="99"/>
      <c r="AF18" s="492"/>
      <c r="AG18" s="99" t="s">
        <v>552</v>
      </c>
      <c r="AH18" s="492"/>
      <c r="AI18" s="492"/>
      <c r="AJ18" s="99" t="e">
        <f t="shared" si="5"/>
        <v>#DIV/0!</v>
      </c>
      <c r="AK18" s="99"/>
      <c r="AL18" s="492"/>
      <c r="AM18" s="99" t="s">
        <v>552</v>
      </c>
      <c r="AN18" s="492"/>
      <c r="AO18" s="492"/>
      <c r="AP18" s="99" t="e">
        <f t="shared" si="6"/>
        <v>#DIV/0!</v>
      </c>
      <c r="AQ18" s="99"/>
      <c r="AR18" s="492"/>
      <c r="AS18" s="99" t="s">
        <v>552</v>
      </c>
      <c r="AT18" s="492"/>
      <c r="AU18" s="492"/>
      <c r="AV18" s="99" t="e">
        <f t="shared" si="7"/>
        <v>#DIV/0!</v>
      </c>
      <c r="AW18" s="99"/>
      <c r="AX18" s="492"/>
      <c r="AY18" s="99" t="s">
        <v>552</v>
      </c>
      <c r="AZ18" s="492"/>
      <c r="BA18" s="492"/>
      <c r="BB18" s="99" t="e">
        <f t="shared" si="8"/>
        <v>#DIV/0!</v>
      </c>
      <c r="BC18" s="99"/>
      <c r="BD18" s="492"/>
      <c r="BE18" s="99" t="s">
        <v>552</v>
      </c>
      <c r="BF18" s="492"/>
      <c r="BG18" s="492"/>
      <c r="BH18" s="99" t="e">
        <f t="shared" si="9"/>
        <v>#DIV/0!</v>
      </c>
      <c r="BI18" s="99"/>
      <c r="BJ18" s="492"/>
      <c r="BK18" s="99" t="s">
        <v>552</v>
      </c>
      <c r="BL18" s="492"/>
      <c r="BM18" s="492"/>
      <c r="BN18" s="99" t="e">
        <f t="shared" si="10"/>
        <v>#DIV/0!</v>
      </c>
      <c r="BO18" s="99"/>
      <c r="BP18" s="492"/>
      <c r="BQ18" s="99" t="s">
        <v>552</v>
      </c>
      <c r="BR18" s="492"/>
      <c r="BS18" s="492"/>
      <c r="BT18" s="99" t="e">
        <f t="shared" si="11"/>
        <v>#DIV/0!</v>
      </c>
      <c r="BU18" s="99"/>
      <c r="BV18" s="492"/>
      <c r="BW18" s="99" t="s">
        <v>552</v>
      </c>
      <c r="BX18" s="492"/>
      <c r="BY18" s="492"/>
      <c r="BZ18" s="99" t="e">
        <f t="shared" si="12"/>
        <v>#DIV/0!</v>
      </c>
    </row>
    <row r="19" spans="1:78" s="4" customFormat="1" ht="16.5" thickBot="1" x14ac:dyDescent="0.25">
      <c r="A19" s="383" t="s">
        <v>559</v>
      </c>
      <c r="B19" s="496"/>
      <c r="C19" s="497"/>
      <c r="D19" s="497"/>
      <c r="E19" s="497"/>
      <c r="F19" s="143" t="e">
        <f>HARMEAN(F9:F18)</f>
        <v>#DIV/0!</v>
      </c>
      <c r="G19" s="349"/>
      <c r="H19" s="497"/>
      <c r="I19" s="497"/>
      <c r="J19" s="497"/>
      <c r="K19" s="497"/>
      <c r="L19" s="143" t="e">
        <f>HARMEAN(L9:L18)</f>
        <v>#DIV/0!</v>
      </c>
      <c r="M19" s="349"/>
      <c r="N19" s="497"/>
      <c r="O19" s="497"/>
      <c r="P19" s="497"/>
      <c r="Q19" s="497"/>
      <c r="R19" s="349" t="e">
        <f>HARMEAN(R9:R18)</f>
        <v>#DIV/0!</v>
      </c>
      <c r="S19" s="160"/>
      <c r="T19" s="498"/>
      <c r="U19" s="498"/>
      <c r="V19" s="498"/>
      <c r="W19" s="498"/>
      <c r="X19" s="94">
        <f>HARMEAN(X9:X18)</f>
        <v>2.9547206563497949E-2</v>
      </c>
      <c r="Y19" s="94"/>
      <c r="Z19" s="498"/>
      <c r="AA19" s="498"/>
      <c r="AB19" s="498"/>
      <c r="AC19" s="498"/>
      <c r="AD19" s="94">
        <f>HARMEAN(AD9:AD18)</f>
        <v>2.9547206563497949E-2</v>
      </c>
      <c r="AE19" s="94"/>
      <c r="AF19" s="498"/>
      <c r="AG19" s="498"/>
      <c r="AH19" s="498"/>
      <c r="AI19" s="498"/>
      <c r="AJ19" s="94" t="e">
        <f>HARMEAN(AJ9:AJ18)</f>
        <v>#DIV/0!</v>
      </c>
      <c r="AK19" s="94"/>
      <c r="AL19" s="498"/>
      <c r="AM19" s="498"/>
      <c r="AN19" s="498"/>
      <c r="AO19" s="498"/>
      <c r="AP19" s="94" t="e">
        <f>HARMEAN(AP9:AP18)</f>
        <v>#DIV/0!</v>
      </c>
      <c r="AQ19" s="94"/>
      <c r="AR19" s="498"/>
      <c r="AS19" s="498"/>
      <c r="AT19" s="498"/>
      <c r="AU19" s="498"/>
      <c r="AV19" s="94" t="e">
        <f>HARMEAN(AV9:AV18)</f>
        <v>#DIV/0!</v>
      </c>
      <c r="AW19" s="94"/>
      <c r="AX19" s="498"/>
      <c r="AY19" s="498"/>
      <c r="AZ19" s="498"/>
      <c r="BA19" s="498"/>
      <c r="BB19" s="94" t="e">
        <f>HARMEAN(BB9:BB18)</f>
        <v>#DIV/0!</v>
      </c>
      <c r="BC19" s="94"/>
      <c r="BD19" s="498"/>
      <c r="BE19" s="498"/>
      <c r="BF19" s="498"/>
      <c r="BG19" s="498"/>
      <c r="BH19" s="94" t="e">
        <f>HARMEAN(BH9:BH18)</f>
        <v>#DIV/0!</v>
      </c>
      <c r="BI19" s="94"/>
      <c r="BJ19" s="498"/>
      <c r="BK19" s="498"/>
      <c r="BL19" s="498"/>
      <c r="BM19" s="498"/>
      <c r="BN19" s="94" t="e">
        <f>HARMEAN(BN9:BN18)</f>
        <v>#DIV/0!</v>
      </c>
      <c r="BO19" s="94"/>
      <c r="BP19" s="498"/>
      <c r="BQ19" s="498"/>
      <c r="BR19" s="498"/>
      <c r="BS19" s="498"/>
      <c r="BT19" s="94" t="e">
        <f>HARMEAN(BT9:BT18)</f>
        <v>#DIV/0!</v>
      </c>
      <c r="BU19" s="94"/>
      <c r="BV19" s="498"/>
      <c r="BW19" s="498"/>
      <c r="BX19" s="498"/>
      <c r="BY19" s="498"/>
      <c r="BZ19" s="94" t="e">
        <f>HARMEAN(BZ9:BZ18)</f>
        <v>#DIV/0!</v>
      </c>
    </row>
    <row r="20" spans="1:78" x14ac:dyDescent="0.2">
      <c r="A20" s="301"/>
    </row>
    <row r="21" spans="1:78" x14ac:dyDescent="0.2">
      <c r="A21" s="4" t="s">
        <v>608</v>
      </c>
    </row>
    <row r="32" spans="1:78" x14ac:dyDescent="0.2">
      <c r="A32" s="183"/>
      <c r="B32" s="95"/>
    </row>
    <row r="165" spans="1:3" x14ac:dyDescent="0.2">
      <c r="B165" s="4"/>
      <c r="C165" s="4"/>
    </row>
    <row r="166" spans="1:3" x14ac:dyDescent="0.2">
      <c r="A166" s="3"/>
      <c r="B166" s="1"/>
      <c r="C166" s="1"/>
    </row>
    <row r="167" spans="1:3" x14ac:dyDescent="0.2">
      <c r="A167" s="1"/>
      <c r="B167" s="11"/>
      <c r="C167" s="11"/>
    </row>
    <row r="168" spans="1:3" x14ac:dyDescent="0.2">
      <c r="A168" s="1"/>
      <c r="B168" s="11"/>
      <c r="C168" s="11"/>
    </row>
    <row r="169" spans="1:3" x14ac:dyDescent="0.2">
      <c r="A169" s="1"/>
      <c r="B169" s="11"/>
      <c r="C169" s="11"/>
    </row>
    <row r="170" spans="1:3" x14ac:dyDescent="0.2">
      <c r="A170" s="1"/>
      <c r="B170" s="11"/>
      <c r="C170" s="11"/>
    </row>
    <row r="171" spans="1:3" x14ac:dyDescent="0.2">
      <c r="A171" s="1"/>
    </row>
    <row r="173" spans="1:3" x14ac:dyDescent="0.2">
      <c r="B173" s="4"/>
      <c r="C173" s="4"/>
    </row>
    <row r="174" spans="1:3" x14ac:dyDescent="0.2">
      <c r="A174" s="3"/>
      <c r="B174" s="1"/>
      <c r="C174" s="1"/>
    </row>
    <row r="175" spans="1:3" x14ac:dyDescent="0.2">
      <c r="A175" s="1"/>
      <c r="B175" s="11"/>
      <c r="C175" s="11"/>
    </row>
    <row r="176" spans="1:3" x14ac:dyDescent="0.2">
      <c r="A176" s="1"/>
      <c r="B176" s="11"/>
      <c r="C176" s="11"/>
    </row>
    <row r="177" spans="1:3" x14ac:dyDescent="0.2">
      <c r="A177" s="1"/>
      <c r="B177" s="11"/>
      <c r="C177" s="11"/>
    </row>
    <row r="178" spans="1:3" x14ac:dyDescent="0.2">
      <c r="A178" s="1"/>
      <c r="B178" s="11"/>
      <c r="C178" s="11"/>
    </row>
    <row r="179" spans="1:3" x14ac:dyDescent="0.2">
      <c r="A179" s="1"/>
    </row>
    <row r="181" spans="1:3" x14ac:dyDescent="0.2">
      <c r="B181" s="4"/>
      <c r="C181" s="4"/>
    </row>
    <row r="182" spans="1:3" x14ac:dyDescent="0.2">
      <c r="A182" s="3"/>
      <c r="B182" s="1"/>
      <c r="C182" s="1"/>
    </row>
    <row r="183" spans="1:3" x14ac:dyDescent="0.2">
      <c r="A183" s="1"/>
      <c r="B183" s="11"/>
      <c r="C183" s="11"/>
    </row>
    <row r="184" spans="1:3" x14ac:dyDescent="0.2">
      <c r="A184" s="1"/>
      <c r="B184" s="11"/>
      <c r="C184" s="11"/>
    </row>
    <row r="185" spans="1:3" x14ac:dyDescent="0.2">
      <c r="A185" s="1"/>
      <c r="B185" s="11"/>
      <c r="C185" s="11"/>
    </row>
    <row r="186" spans="1:3" x14ac:dyDescent="0.2">
      <c r="A186" s="1"/>
      <c r="B186" s="11"/>
      <c r="C186" s="11"/>
    </row>
    <row r="187" spans="1:3" x14ac:dyDescent="0.2">
      <c r="A187" s="1"/>
    </row>
    <row r="189" spans="1:3" x14ac:dyDescent="0.2">
      <c r="B189" s="4"/>
      <c r="C189" s="4"/>
    </row>
    <row r="190" spans="1:3" x14ac:dyDescent="0.2">
      <c r="A190" s="3"/>
      <c r="B190" s="1"/>
      <c r="C190" s="1"/>
    </row>
    <row r="191" spans="1:3" x14ac:dyDescent="0.2">
      <c r="A191" s="1"/>
      <c r="B191" s="11"/>
      <c r="C191" s="11"/>
    </row>
    <row r="192" spans="1:3" x14ac:dyDescent="0.2">
      <c r="A192" s="1"/>
      <c r="B192" s="11"/>
      <c r="C192" s="11"/>
    </row>
    <row r="193" spans="1:3" x14ac:dyDescent="0.2">
      <c r="A193" s="1"/>
      <c r="B193" s="11"/>
      <c r="C193" s="11"/>
    </row>
    <row r="194" spans="1:3" x14ac:dyDescent="0.2">
      <c r="A194" s="1"/>
      <c r="B194" s="11"/>
      <c r="C194" s="11"/>
    </row>
    <row r="195" spans="1:3" x14ac:dyDescent="0.2">
      <c r="A195" s="1"/>
    </row>
    <row r="197" spans="1:3" x14ac:dyDescent="0.2">
      <c r="B197" s="4"/>
      <c r="C197" s="4"/>
    </row>
    <row r="198" spans="1:3" x14ac:dyDescent="0.2">
      <c r="A198" s="3"/>
      <c r="B198" s="1"/>
      <c r="C198" s="1"/>
    </row>
    <row r="199" spans="1:3" x14ac:dyDescent="0.2">
      <c r="A199" s="1"/>
      <c r="B199" s="11"/>
      <c r="C199" s="11"/>
    </row>
    <row r="200" spans="1:3" x14ac:dyDescent="0.2">
      <c r="A200" s="1"/>
      <c r="B200" s="11"/>
      <c r="C200" s="11"/>
    </row>
    <row r="201" spans="1:3" x14ac:dyDescent="0.2">
      <c r="A201" s="1"/>
      <c r="B201" s="11"/>
      <c r="C201" s="11"/>
    </row>
    <row r="202" spans="1:3" x14ac:dyDescent="0.2">
      <c r="A202" s="1"/>
      <c r="B202" s="11"/>
      <c r="C202" s="11"/>
    </row>
    <row r="203" spans="1:3" x14ac:dyDescent="0.2">
      <c r="A203" s="1"/>
    </row>
    <row r="206" spans="1:3" x14ac:dyDescent="0.2">
      <c r="B206" s="4"/>
      <c r="C206" s="4"/>
    </row>
    <row r="207" spans="1:3" x14ac:dyDescent="0.2">
      <c r="A207" s="3"/>
      <c r="B207" s="1"/>
      <c r="C207" s="1"/>
    </row>
    <row r="208" spans="1:3" x14ac:dyDescent="0.2">
      <c r="A208" s="1"/>
      <c r="B208" s="11"/>
      <c r="C208" s="11"/>
    </row>
    <row r="209" spans="1:3" x14ac:dyDescent="0.2">
      <c r="A209" s="1"/>
      <c r="B209" s="11"/>
      <c r="C209" s="11"/>
    </row>
    <row r="210" spans="1:3" x14ac:dyDescent="0.2">
      <c r="A210" s="1"/>
      <c r="B210" s="11"/>
      <c r="C210" s="11"/>
    </row>
    <row r="211" spans="1:3" x14ac:dyDescent="0.2">
      <c r="A211" s="1"/>
      <c r="B211" s="11"/>
      <c r="C211" s="11"/>
    </row>
    <row r="212" spans="1:3" x14ac:dyDescent="0.2">
      <c r="A212" s="1"/>
    </row>
    <row r="214" spans="1:3" x14ac:dyDescent="0.2">
      <c r="B214" s="4"/>
      <c r="C214" s="4"/>
    </row>
    <row r="215" spans="1:3" x14ac:dyDescent="0.2">
      <c r="A215" s="3"/>
      <c r="B215" s="1"/>
      <c r="C215" s="1"/>
    </row>
    <row r="216" spans="1:3" x14ac:dyDescent="0.2">
      <c r="A216" s="1"/>
      <c r="B216" s="11"/>
      <c r="C216" s="11"/>
    </row>
    <row r="217" spans="1:3" x14ac:dyDescent="0.2">
      <c r="A217" s="1"/>
      <c r="B217" s="11"/>
      <c r="C217" s="11"/>
    </row>
    <row r="218" spans="1:3" x14ac:dyDescent="0.2">
      <c r="A218" s="1"/>
      <c r="B218" s="11"/>
      <c r="C218" s="11"/>
    </row>
    <row r="219" spans="1:3" x14ac:dyDescent="0.2">
      <c r="A219" s="1"/>
      <c r="B219" s="11"/>
      <c r="C219" s="11"/>
    </row>
    <row r="220" spans="1:3" x14ac:dyDescent="0.2">
      <c r="A220" s="1"/>
    </row>
    <row r="222" spans="1:3" x14ac:dyDescent="0.2">
      <c r="B222" s="4"/>
      <c r="C222" s="4"/>
    </row>
    <row r="223" spans="1:3" x14ac:dyDescent="0.2">
      <c r="A223" s="3"/>
      <c r="B223" s="1"/>
      <c r="C223" s="1"/>
    </row>
    <row r="224" spans="1:3" x14ac:dyDescent="0.2">
      <c r="A224" s="1"/>
      <c r="B224" s="11"/>
      <c r="C224" s="11"/>
    </row>
    <row r="225" spans="1:3" x14ac:dyDescent="0.2">
      <c r="A225" s="1"/>
      <c r="B225" s="11"/>
      <c r="C225" s="11"/>
    </row>
    <row r="226" spans="1:3" x14ac:dyDescent="0.2">
      <c r="A226" s="1"/>
      <c r="B226" s="11"/>
      <c r="C226" s="11"/>
    </row>
    <row r="227" spans="1:3" x14ac:dyDescent="0.2">
      <c r="A227" s="1"/>
      <c r="B227" s="11"/>
      <c r="C227" s="11"/>
    </row>
    <row r="228" spans="1:3" x14ac:dyDescent="0.2">
      <c r="A228" s="1"/>
    </row>
    <row r="230" spans="1:3" x14ac:dyDescent="0.2">
      <c r="B230" s="4"/>
      <c r="C230" s="4"/>
    </row>
    <row r="231" spans="1:3" x14ac:dyDescent="0.2">
      <c r="A231" s="3"/>
      <c r="B231" s="1"/>
      <c r="C231" s="1"/>
    </row>
    <row r="232" spans="1:3" x14ac:dyDescent="0.2">
      <c r="A232" s="1"/>
      <c r="B232" s="11"/>
      <c r="C232" s="11"/>
    </row>
    <row r="233" spans="1:3" x14ac:dyDescent="0.2">
      <c r="A233" s="1"/>
      <c r="B233" s="11"/>
      <c r="C233" s="11"/>
    </row>
    <row r="234" spans="1:3" x14ac:dyDescent="0.2">
      <c r="A234" s="1"/>
      <c r="B234" s="11"/>
      <c r="C234" s="11"/>
    </row>
    <row r="235" spans="1:3" x14ac:dyDescent="0.2">
      <c r="A235" s="1"/>
      <c r="B235" s="11"/>
      <c r="C235" s="11"/>
    </row>
    <row r="236" spans="1:3" x14ac:dyDescent="0.2">
      <c r="A236" s="1"/>
    </row>
  </sheetData>
  <sheetProtection password="DBB9" sheet="1" objects="1" scenarios="1"/>
  <protectedRanges>
    <protectedRange sqref="F19 L19 R19 X19 AD19 AJ19 AP19 AV19 BB19 BH19 BN19 BT19 BZ19" name="Range3"/>
    <protectedRange sqref="B9:B18 D9:E18 H9:H18 J9:K18 N9:N18 P9:Q18" name="Range1"/>
    <protectedRange sqref="T9:T18 V9:W18 Z9:Z18 AB9:AC18 AF9:AF18 AH9:AI18 AL9:AL18 AN9:AO18 AR9:AR18 AT9:AU18 AX9:AX18 AZ9:BA18 BD9:BD18 BF9:BG18 BJ9:BJ18 BL9:BM18 BP9:BP18 BR9:BS18 BV9:BV18 BX9:BY18" name="Range2"/>
  </protectedRanges>
  <mergeCells count="1">
    <mergeCell ref="A3:I3"/>
  </mergeCells>
  <phoneticPr fontId="0" type="noConversion"/>
  <conditionalFormatting sqref="F19:G19 L19:M19 R19:S19 X19:Y19 AD19:AE19 AJ19:AK19 AP19:AQ19 AV19:AW19 BB19:BC19 BH19:BI19 BN19:BO19 BT19:BU19 BZ19:CA19">
    <cfRule type="cellIs" dxfId="11" priority="1" stopIfTrue="1" operator="greaterThan">
      <formula>5</formula>
    </cfRule>
  </conditionalFormatting>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theme="4" tint="0.39997558519241921"/>
  </sheetPr>
  <dimension ref="A1:O20"/>
  <sheetViews>
    <sheetView workbookViewId="0">
      <selection activeCell="J23" sqref="J23"/>
    </sheetView>
  </sheetViews>
  <sheetFormatPr defaultRowHeight="12.75" x14ac:dyDescent="0.2"/>
  <cols>
    <col min="1" max="1" width="21" style="7" customWidth="1"/>
    <col min="2" max="2" width="8.5703125" style="7" customWidth="1"/>
    <col min="3" max="4" width="9.140625" style="7"/>
    <col min="5" max="5" width="8.5703125" style="7" customWidth="1"/>
    <col min="6" max="16384" width="9.140625" style="7"/>
  </cols>
  <sheetData>
    <row r="1" spans="1:15" ht="26.25" x14ac:dyDescent="0.2">
      <c r="A1" s="31" t="s">
        <v>580</v>
      </c>
    </row>
    <row r="3" spans="1:15" ht="12.75" customHeight="1" x14ac:dyDescent="0.2">
      <c r="A3" s="751" t="s">
        <v>104</v>
      </c>
      <c r="B3" s="777"/>
      <c r="C3" s="777"/>
      <c r="D3" s="777"/>
      <c r="E3" s="777"/>
      <c r="F3" s="777"/>
      <c r="G3" s="777"/>
      <c r="H3" s="777"/>
      <c r="I3" s="777"/>
      <c r="J3" s="777"/>
      <c r="K3" s="777"/>
      <c r="L3" s="777"/>
      <c r="M3" s="777"/>
      <c r="N3" s="777"/>
      <c r="O3" s="778"/>
    </row>
    <row r="4" spans="1:15" ht="53.25" customHeight="1" x14ac:dyDescent="0.2">
      <c r="A4" s="777"/>
      <c r="B4" s="777"/>
      <c r="C4" s="777"/>
      <c r="D4" s="777"/>
      <c r="E4" s="777"/>
      <c r="F4" s="777"/>
      <c r="G4" s="777"/>
      <c r="H4" s="777"/>
      <c r="I4" s="777"/>
      <c r="J4" s="777"/>
      <c r="K4" s="777"/>
      <c r="L4" s="777"/>
      <c r="M4" s="777"/>
      <c r="N4" s="777"/>
      <c r="O4" s="778"/>
    </row>
    <row r="5" spans="1:15" ht="33" customHeight="1" thickBot="1" x14ac:dyDescent="0.25">
      <c r="A5" s="271"/>
      <c r="B5" s="785" t="s">
        <v>619</v>
      </c>
      <c r="C5" s="785"/>
      <c r="D5" s="785"/>
      <c r="E5" s="785"/>
      <c r="F5" s="785"/>
      <c r="G5" s="785"/>
      <c r="H5" s="785"/>
      <c r="I5" s="785"/>
      <c r="J5" s="785"/>
      <c r="K5" s="785"/>
      <c r="L5" s="785"/>
      <c r="M5" s="785"/>
      <c r="N5" s="785"/>
    </row>
    <row r="6" spans="1:15" ht="15" x14ac:dyDescent="0.2">
      <c r="A6" s="4"/>
      <c r="B6" s="780" t="s">
        <v>420</v>
      </c>
      <c r="C6" s="782"/>
      <c r="D6" s="784"/>
      <c r="E6" s="763" t="s">
        <v>421</v>
      </c>
      <c r="F6" s="763"/>
      <c r="G6" s="763"/>
      <c r="H6" s="763"/>
      <c r="I6" s="763"/>
      <c r="J6" s="763"/>
      <c r="K6" s="763"/>
      <c r="L6" s="763"/>
      <c r="M6" s="763"/>
      <c r="N6" s="763"/>
    </row>
    <row r="7" spans="1:15" x14ac:dyDescent="0.2">
      <c r="A7" s="4" t="s">
        <v>430</v>
      </c>
      <c r="B7" s="160">
        <f>'Function Scoring'!P10</f>
        <v>0</v>
      </c>
      <c r="C7" s="4">
        <f>'Function Scoring'!Q10</f>
        <v>0</v>
      </c>
      <c r="D7" s="161">
        <f>'Function Scoring'!R10</f>
        <v>0</v>
      </c>
      <c r="E7" s="162" t="str">
        <f>'Function Scoring'!F10</f>
        <v xml:space="preserve">Stream A - Current </v>
      </c>
      <c r="F7" s="162" t="str">
        <f>'Function Scoring'!G10</f>
        <v>Stream A - Potential</v>
      </c>
      <c r="G7" s="162">
        <f>'Function Scoring'!H10</f>
        <v>0</v>
      </c>
      <c r="H7" s="162">
        <f>'Function Scoring'!I10</f>
        <v>0</v>
      </c>
      <c r="I7" s="162">
        <f>'Function Scoring'!J10</f>
        <v>0</v>
      </c>
      <c r="J7" s="162">
        <f>'Function Scoring'!K10</f>
        <v>0</v>
      </c>
      <c r="K7" s="162">
        <f>'Function Scoring'!L10</f>
        <v>0</v>
      </c>
      <c r="L7" s="162">
        <f>'Function Scoring'!M10</f>
        <v>0</v>
      </c>
      <c r="M7" s="162">
        <f>'Function Scoring'!N10</f>
        <v>0</v>
      </c>
      <c r="N7" s="162">
        <f>'Function Scoring'!O10</f>
        <v>0</v>
      </c>
    </row>
    <row r="8" spans="1:15" x14ac:dyDescent="0.2">
      <c r="A8" s="4">
        <v>1</v>
      </c>
      <c r="B8" s="475"/>
      <c r="C8" s="505"/>
      <c r="D8" s="506"/>
      <c r="E8" s="508">
        <v>1</v>
      </c>
      <c r="F8" s="508">
        <v>1</v>
      </c>
      <c r="G8" s="508"/>
      <c r="H8" s="508"/>
      <c r="I8" s="508"/>
      <c r="J8" s="508"/>
      <c r="K8" s="508"/>
      <c r="L8" s="508"/>
      <c r="M8" s="508"/>
      <c r="N8" s="508"/>
    </row>
    <row r="9" spans="1:15" x14ac:dyDescent="0.2">
      <c r="A9" s="4">
        <v>2</v>
      </c>
      <c r="B9" s="475"/>
      <c r="C9" s="505"/>
      <c r="D9" s="506"/>
      <c r="E9" s="508">
        <v>1</v>
      </c>
      <c r="F9" s="508">
        <v>1</v>
      </c>
      <c r="G9" s="508"/>
      <c r="H9" s="508"/>
      <c r="I9" s="508"/>
      <c r="J9" s="508"/>
      <c r="K9" s="508"/>
      <c r="L9" s="508"/>
      <c r="M9" s="508"/>
      <c r="N9" s="508"/>
    </row>
    <row r="10" spans="1:15" x14ac:dyDescent="0.2">
      <c r="A10" s="4">
        <v>3</v>
      </c>
      <c r="B10" s="475"/>
      <c r="C10" s="505"/>
      <c r="D10" s="506"/>
      <c r="E10" s="508">
        <v>1</v>
      </c>
      <c r="F10" s="508">
        <v>1</v>
      </c>
      <c r="G10" s="508"/>
      <c r="H10" s="508"/>
      <c r="I10" s="508"/>
      <c r="J10" s="508"/>
      <c r="K10" s="508"/>
      <c r="L10" s="508"/>
      <c r="M10" s="508"/>
      <c r="N10" s="508"/>
    </row>
    <row r="11" spans="1:15" x14ac:dyDescent="0.2">
      <c r="A11" s="4">
        <v>4</v>
      </c>
      <c r="B11" s="475"/>
      <c r="C11" s="505"/>
      <c r="D11" s="506"/>
      <c r="E11" s="508">
        <v>0.5</v>
      </c>
      <c r="F11" s="508">
        <v>0.8</v>
      </c>
      <c r="G11" s="508"/>
      <c r="H11" s="508"/>
      <c r="I11" s="508"/>
      <c r="J11" s="508"/>
      <c r="K11" s="508"/>
      <c r="L11" s="508"/>
      <c r="M11" s="508"/>
      <c r="N11" s="508"/>
    </row>
    <row r="12" spans="1:15" x14ac:dyDescent="0.2">
      <c r="A12" s="4">
        <v>5</v>
      </c>
      <c r="B12" s="475"/>
      <c r="C12" s="505"/>
      <c r="D12" s="506"/>
      <c r="E12" s="508">
        <v>0.5</v>
      </c>
      <c r="F12" s="508">
        <v>0.8</v>
      </c>
      <c r="G12" s="508"/>
      <c r="H12" s="508"/>
      <c r="I12" s="508"/>
      <c r="J12" s="508"/>
      <c r="K12" s="508"/>
      <c r="L12" s="508"/>
      <c r="M12" s="508"/>
      <c r="N12" s="508"/>
    </row>
    <row r="13" spans="1:15" x14ac:dyDescent="0.2">
      <c r="A13" s="4">
        <v>6</v>
      </c>
      <c r="B13" s="475"/>
      <c r="C13" s="505"/>
      <c r="D13" s="506"/>
      <c r="E13" s="508">
        <v>0.5</v>
      </c>
      <c r="F13" s="508">
        <v>0.8</v>
      </c>
      <c r="G13" s="508"/>
      <c r="H13" s="508"/>
      <c r="I13" s="508"/>
      <c r="J13" s="508"/>
      <c r="K13" s="508"/>
      <c r="L13" s="508"/>
      <c r="M13" s="508"/>
      <c r="N13" s="508"/>
    </row>
    <row r="14" spans="1:15" x14ac:dyDescent="0.2">
      <c r="A14" s="4">
        <v>7</v>
      </c>
      <c r="B14" s="475"/>
      <c r="C14" s="505"/>
      <c r="D14" s="506"/>
      <c r="E14" s="508">
        <v>0.5</v>
      </c>
      <c r="F14" s="508">
        <v>0.8</v>
      </c>
      <c r="G14" s="508"/>
      <c r="H14" s="508"/>
      <c r="I14" s="508"/>
      <c r="J14" s="508"/>
      <c r="K14" s="508"/>
      <c r="L14" s="508"/>
      <c r="M14" s="508"/>
      <c r="N14" s="508"/>
    </row>
    <row r="15" spans="1:15" x14ac:dyDescent="0.2">
      <c r="A15" s="4">
        <v>8</v>
      </c>
      <c r="B15" s="475"/>
      <c r="C15" s="505"/>
      <c r="D15" s="506"/>
      <c r="E15" s="508">
        <v>0.5</v>
      </c>
      <c r="F15" s="508">
        <v>0.8</v>
      </c>
      <c r="G15" s="508"/>
      <c r="H15" s="508"/>
      <c r="I15" s="508"/>
      <c r="J15" s="508"/>
      <c r="K15" s="508"/>
      <c r="L15" s="508"/>
      <c r="M15" s="508"/>
      <c r="N15" s="508"/>
    </row>
    <row r="16" spans="1:15" x14ac:dyDescent="0.2">
      <c r="A16" s="4">
        <v>9</v>
      </c>
      <c r="B16" s="475"/>
      <c r="C16" s="505"/>
      <c r="D16" s="506"/>
      <c r="E16" s="508">
        <v>0.5</v>
      </c>
      <c r="F16" s="508">
        <v>0.8</v>
      </c>
      <c r="G16" s="508"/>
      <c r="H16" s="508"/>
      <c r="I16" s="508"/>
      <c r="J16" s="508"/>
      <c r="K16" s="508"/>
      <c r="L16" s="508"/>
      <c r="M16" s="508"/>
      <c r="N16" s="508"/>
    </row>
    <row r="17" spans="1:14" x14ac:dyDescent="0.2">
      <c r="A17" s="4">
        <v>10</v>
      </c>
      <c r="B17" s="475"/>
      <c r="C17" s="505"/>
      <c r="D17" s="506"/>
      <c r="E17" s="508">
        <v>1</v>
      </c>
      <c r="F17" s="508">
        <v>1</v>
      </c>
      <c r="G17" s="508"/>
      <c r="H17" s="508"/>
      <c r="I17" s="508"/>
      <c r="J17" s="508"/>
      <c r="K17" s="508"/>
      <c r="L17" s="508"/>
      <c r="M17" s="508"/>
      <c r="N17" s="508"/>
    </row>
    <row r="18" spans="1:14" ht="17.25" thickBot="1" x14ac:dyDescent="0.25">
      <c r="A18" s="269" t="s">
        <v>401</v>
      </c>
      <c r="B18" s="196" t="e">
        <f>AVERAGE(B8:B17)</f>
        <v>#DIV/0!</v>
      </c>
      <c r="C18" s="97" t="e">
        <f>AVERAGE(C8:C17)</f>
        <v>#DIV/0!</v>
      </c>
      <c r="D18" s="98" t="e">
        <f>AVERAGE(D8:D17)</f>
        <v>#DIV/0!</v>
      </c>
      <c r="E18" s="7">
        <f>AVERAGE(E8:E17)</f>
        <v>0.7</v>
      </c>
      <c r="F18" s="7">
        <f t="shared" ref="F18:N18" si="0">AVERAGE(F8:F17)</f>
        <v>0.87999999999999989</v>
      </c>
      <c r="G18" s="7" t="e">
        <f t="shared" si="0"/>
        <v>#DIV/0!</v>
      </c>
      <c r="H18" s="7" t="e">
        <f t="shared" si="0"/>
        <v>#DIV/0!</v>
      </c>
      <c r="I18" s="7" t="e">
        <f t="shared" si="0"/>
        <v>#DIV/0!</v>
      </c>
      <c r="J18" s="7" t="e">
        <f t="shared" si="0"/>
        <v>#DIV/0!</v>
      </c>
      <c r="K18" s="7" t="e">
        <f t="shared" si="0"/>
        <v>#DIV/0!</v>
      </c>
      <c r="L18" s="7" t="e">
        <f t="shared" si="0"/>
        <v>#DIV/0!</v>
      </c>
      <c r="M18" s="7" t="e">
        <f t="shared" si="0"/>
        <v>#DIV/0!</v>
      </c>
      <c r="N18" s="7" t="e">
        <f t="shared" si="0"/>
        <v>#DIV/0!</v>
      </c>
    </row>
    <row r="20" spans="1:14" x14ac:dyDescent="0.2">
      <c r="B20" s="322" t="s">
        <v>467</v>
      </c>
    </row>
  </sheetData>
  <sheetProtection algorithmName="SHA-512" hashValue="WVEZYGLhFW5n4PsPDx0o11t3VqX7N0uiza5i8u0Gps2EH/76IiOlZ16JFzTtGKaEzXakt5XOATnAoR4LmZxumw==" saltValue="aATcxCDkpgQf242Br9ftdg==" spinCount="100000" sheet="1" objects="1" scenarios="1"/>
  <protectedRanges>
    <protectedRange sqref="B8:N17" name="Range1"/>
  </protectedRanges>
  <mergeCells count="4">
    <mergeCell ref="B6:D6"/>
    <mergeCell ref="E6:N6"/>
    <mergeCell ref="A3:O4"/>
    <mergeCell ref="B5:N5"/>
  </mergeCells>
  <phoneticPr fontId="0" type="noConversion"/>
  <conditionalFormatting sqref="B8:N17">
    <cfRule type="cellIs" dxfId="10" priority="1" stopIfTrue="1" operator="greaterThan">
      <formula>1</formula>
    </cfRule>
  </conditionalFormatting>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tabColor theme="4" tint="0.39997558519241921"/>
  </sheetPr>
  <dimension ref="A1:I23"/>
  <sheetViews>
    <sheetView workbookViewId="0">
      <selection activeCell="B16" sqref="B16"/>
    </sheetView>
  </sheetViews>
  <sheetFormatPr defaultRowHeight="12.75" x14ac:dyDescent="0.2"/>
  <cols>
    <col min="1" max="1" width="27.85546875" style="83" customWidth="1"/>
    <col min="2" max="2" width="20.85546875" style="83" customWidth="1"/>
    <col min="3" max="3" width="11.5703125" style="83" bestFit="1" customWidth="1"/>
    <col min="4" max="4" width="7.85546875" style="117" customWidth="1"/>
    <col min="5" max="5" width="12.7109375" style="117" bestFit="1" customWidth="1"/>
    <col min="6" max="6" width="15.5703125" style="117" customWidth="1"/>
    <col min="7" max="7" width="13.85546875" style="117" bestFit="1" customWidth="1"/>
    <col min="8" max="8" width="9.140625" style="117"/>
    <col min="9" max="16384" width="9.140625" style="83"/>
  </cols>
  <sheetData>
    <row r="1" spans="1:9" ht="26.25" x14ac:dyDescent="0.2">
      <c r="A1" s="85" t="s">
        <v>571</v>
      </c>
    </row>
    <row r="2" spans="1:9" x14ac:dyDescent="0.2">
      <c r="A2" s="36"/>
    </row>
    <row r="3" spans="1:9" ht="12.75" customHeight="1" x14ac:dyDescent="0.25">
      <c r="A3" s="752" t="s">
        <v>442</v>
      </c>
      <c r="B3" s="786"/>
      <c r="C3" s="786"/>
      <c r="D3" s="786"/>
      <c r="E3" s="786"/>
      <c r="F3" s="786"/>
      <c r="G3" s="786"/>
      <c r="H3" s="388"/>
      <c r="I3"/>
    </row>
    <row r="4" spans="1:9" ht="69" customHeight="1" x14ac:dyDescent="0.25">
      <c r="A4" s="786"/>
      <c r="B4" s="786"/>
      <c r="C4" s="786"/>
      <c r="D4" s="786"/>
      <c r="E4" s="786"/>
      <c r="F4" s="786"/>
      <c r="G4" s="786"/>
      <c r="H4" s="388"/>
      <c r="I4"/>
    </row>
    <row r="5" spans="1:9" ht="20.25" x14ac:dyDescent="0.2">
      <c r="A5" s="100"/>
      <c r="B5" s="89"/>
      <c r="D5" s="118"/>
      <c r="E5" s="118"/>
      <c r="F5" s="119"/>
    </row>
    <row r="6" spans="1:9" ht="39" thickBot="1" x14ac:dyDescent="0.25">
      <c r="A6" s="101" t="s">
        <v>268</v>
      </c>
      <c r="B6" s="102" t="s">
        <v>538</v>
      </c>
      <c r="C6" s="60" t="s">
        <v>437</v>
      </c>
      <c r="D6" s="120" t="s">
        <v>408</v>
      </c>
      <c r="E6" s="121" t="s">
        <v>125</v>
      </c>
      <c r="F6" s="122" t="s">
        <v>124</v>
      </c>
      <c r="G6" s="108" t="s">
        <v>436</v>
      </c>
    </row>
    <row r="7" spans="1:9" ht="15.75" x14ac:dyDescent="0.2">
      <c r="A7" s="103" t="s">
        <v>398</v>
      </c>
      <c r="B7" s="104"/>
      <c r="C7" s="86"/>
      <c r="D7" s="123"/>
      <c r="E7" s="124"/>
      <c r="F7" s="124"/>
      <c r="G7" s="125"/>
    </row>
    <row r="8" spans="1:9" x14ac:dyDescent="0.2">
      <c r="A8" s="105" t="s">
        <v>417</v>
      </c>
      <c r="B8" s="106"/>
      <c r="C8" s="115"/>
      <c r="D8" s="126"/>
      <c r="G8" s="127"/>
    </row>
    <row r="9" spans="1:9" x14ac:dyDescent="0.2">
      <c r="A9" s="111">
        <f>'Function Scoring'!P10</f>
        <v>0</v>
      </c>
      <c r="B9" s="155"/>
      <c r="C9" s="131">
        <f>IF(B9=4,0.25,IF(B9=3,0.5,IF(B9=2,0.75,IF(B9=1,1,0))))</f>
        <v>0</v>
      </c>
      <c r="D9" s="132" t="e">
        <f>Vveloc!F19/Vdepth!B21</f>
        <v>#DIV/0!</v>
      </c>
      <c r="E9" s="132" t="e">
        <f>IF(D9&gt;4, 1, IF(D9&gt;0.4, 0.9, IF(D9&gt;0.025, 0.8, 0.67)))</f>
        <v>#DIV/0!</v>
      </c>
      <c r="F9" s="132" t="e">
        <f>C9*E9</f>
        <v>#DIV/0!</v>
      </c>
      <c r="G9" s="133" t="e">
        <f>IF(B9=1,1,F9)</f>
        <v>#DIV/0!</v>
      </c>
    </row>
    <row r="10" spans="1:9" x14ac:dyDescent="0.2">
      <c r="A10" s="111">
        <f>'Function Scoring'!Q10</f>
        <v>0</v>
      </c>
      <c r="B10" s="155"/>
      <c r="C10" s="131">
        <f>IF(B10=4,0.25,IF(B10=3,0.5,IF(B10=2,0.75,IF(B10=1,1,0))))</f>
        <v>0</v>
      </c>
      <c r="D10" s="132" t="e">
        <f>Vveloc!L19/Vdepth!B38</f>
        <v>#DIV/0!</v>
      </c>
      <c r="E10" s="132" t="e">
        <f>IF(D10&gt;4, 1, IF(D10&gt;0.4, 0.9, IF(D10&gt;0.025, 0.8, 0.67)))</f>
        <v>#DIV/0!</v>
      </c>
      <c r="F10" s="132" t="e">
        <f>C10*E10</f>
        <v>#DIV/0!</v>
      </c>
      <c r="G10" s="133" t="e">
        <f>IF(B10=1,1,F10)</f>
        <v>#DIV/0!</v>
      </c>
    </row>
    <row r="11" spans="1:9" ht="13.5" thickBot="1" x14ac:dyDescent="0.25">
      <c r="A11" s="112">
        <f>'Function Scoring'!R10</f>
        <v>0</v>
      </c>
      <c r="B11" s="156"/>
      <c r="C11" s="97">
        <f>IF(B11=4,0.25,IF(B11=3,0.5,IF(B11=2,0.75,IF(B11=1,1,0))))</f>
        <v>0</v>
      </c>
      <c r="D11" s="134" t="e">
        <f>Vveloc!R19/Vdepth!B55</f>
        <v>#DIV/0!</v>
      </c>
      <c r="E11" s="134" t="e">
        <f>IF(D11&gt;4, 1, IF(D11&gt;0.4, 0.9, IF(D11&gt;0.025, 0.8, 0.67)))</f>
        <v>#DIV/0!</v>
      </c>
      <c r="F11" s="134" t="e">
        <f>C11*E11</f>
        <v>#DIV/0!</v>
      </c>
      <c r="G11" s="135" t="e">
        <f>IF(B11=1,1,F11)</f>
        <v>#DIV/0!</v>
      </c>
    </row>
    <row r="12" spans="1:9" ht="15.75" x14ac:dyDescent="0.2">
      <c r="A12" s="108" t="s">
        <v>399</v>
      </c>
      <c r="B12" s="109"/>
      <c r="C12" s="110"/>
      <c r="D12" s="128"/>
      <c r="E12" s="128"/>
      <c r="F12" s="128"/>
      <c r="G12" s="129"/>
    </row>
    <row r="13" spans="1:9" x14ac:dyDescent="0.2">
      <c r="A13" s="101" t="s">
        <v>418</v>
      </c>
      <c r="B13" s="109"/>
      <c r="C13" s="114"/>
      <c r="D13" s="128"/>
      <c r="E13" s="128"/>
      <c r="F13" s="128"/>
      <c r="G13" s="130"/>
    </row>
    <row r="14" spans="1:9" x14ac:dyDescent="0.2">
      <c r="A14" s="111" t="str">
        <f>'Function Scoring'!F10</f>
        <v xml:space="preserve">Stream A - Current </v>
      </c>
      <c r="B14" s="256">
        <v>2</v>
      </c>
      <c r="C14" s="131">
        <f>IF(B14=4,0.25,IF(B14=3,0.5,IF(B14=2,0.75,IF(B14=1,1,0))))</f>
        <v>0.75</v>
      </c>
      <c r="D14" s="132">
        <f>Vveloc!X19/Vdepth!B76</f>
        <v>0.2538419807860649</v>
      </c>
      <c r="E14" s="132">
        <f>IF(D14&gt;4, 1, IF(D14&gt;0.4, 0.9, IF(D14&gt;0.025, 0.8, 0.67)))</f>
        <v>0.8</v>
      </c>
      <c r="F14" s="132">
        <f t="shared" ref="F14:F20" si="0">C14*E14</f>
        <v>0.60000000000000009</v>
      </c>
      <c r="G14" s="136">
        <f t="shared" ref="G14:G23" si="1">IF(B14=1,1,F14)</f>
        <v>0.60000000000000009</v>
      </c>
    </row>
    <row r="15" spans="1:9" x14ac:dyDescent="0.2">
      <c r="A15" s="111" t="str">
        <f>'Function Scoring'!G10</f>
        <v>Stream A - Potential</v>
      </c>
      <c r="B15" s="256">
        <v>2</v>
      </c>
      <c r="C15" s="131">
        <f>IF(B15=4,0.25,IF(B15=3,0.5,IF(B15=2,0.75,IF(B15=1,1,0))))</f>
        <v>0.75</v>
      </c>
      <c r="D15" s="132">
        <f>Vveloc!AD19/Vdepth!B93</f>
        <v>0.2538419807860649</v>
      </c>
      <c r="E15" s="132">
        <f t="shared" ref="E15:E23" si="2">IF(D15&gt;4, 1, IF(D15&gt;0.4, 0.9, IF(D15&gt;0.025, 0.8, 0.67)))</f>
        <v>0.8</v>
      </c>
      <c r="F15" s="132">
        <f t="shared" si="0"/>
        <v>0.60000000000000009</v>
      </c>
      <c r="G15" s="136">
        <f t="shared" si="1"/>
        <v>0.60000000000000009</v>
      </c>
    </row>
    <row r="16" spans="1:9" x14ac:dyDescent="0.2">
      <c r="A16" s="111">
        <f>'Function Scoring'!H10</f>
        <v>0</v>
      </c>
      <c r="B16" s="256"/>
      <c r="C16" s="131">
        <f t="shared" ref="C16:C23" si="3">IF(B16=4,0.25,IF(B16=3,0.5,IF(B16=2,0.75,IF(B16=1,1,0))))</f>
        <v>0</v>
      </c>
      <c r="D16" s="132" t="e">
        <f>Vveloc!AJ19/Vdepth!B110</f>
        <v>#DIV/0!</v>
      </c>
      <c r="E16" s="132" t="e">
        <f t="shared" si="2"/>
        <v>#DIV/0!</v>
      </c>
      <c r="F16" s="132" t="e">
        <f t="shared" si="0"/>
        <v>#DIV/0!</v>
      </c>
      <c r="G16" s="136" t="e">
        <f t="shared" si="1"/>
        <v>#DIV/0!</v>
      </c>
    </row>
    <row r="17" spans="1:7" x14ac:dyDescent="0.2">
      <c r="A17" s="111">
        <f>'Function Scoring'!I10</f>
        <v>0</v>
      </c>
      <c r="B17" s="256"/>
      <c r="C17" s="131">
        <f t="shared" si="3"/>
        <v>0</v>
      </c>
      <c r="D17" s="132" t="e">
        <f>Vveloc!AP19/Vdepth!B127</f>
        <v>#DIV/0!</v>
      </c>
      <c r="E17" s="132" t="e">
        <f t="shared" si="2"/>
        <v>#DIV/0!</v>
      </c>
      <c r="F17" s="132" t="e">
        <f t="shared" si="0"/>
        <v>#DIV/0!</v>
      </c>
      <c r="G17" s="136" t="e">
        <f t="shared" si="1"/>
        <v>#DIV/0!</v>
      </c>
    </row>
    <row r="18" spans="1:7" x14ac:dyDescent="0.2">
      <c r="A18" s="111">
        <f>'Function Scoring'!J10</f>
        <v>0</v>
      </c>
      <c r="B18" s="256"/>
      <c r="C18" s="131">
        <f t="shared" si="3"/>
        <v>0</v>
      </c>
      <c r="D18" s="132" t="e">
        <f>Vveloc!AV19/Vdepth!B144</f>
        <v>#DIV/0!</v>
      </c>
      <c r="E18" s="132" t="e">
        <f t="shared" si="2"/>
        <v>#DIV/0!</v>
      </c>
      <c r="F18" s="132" t="e">
        <f t="shared" si="0"/>
        <v>#DIV/0!</v>
      </c>
      <c r="G18" s="136" t="e">
        <f t="shared" si="1"/>
        <v>#DIV/0!</v>
      </c>
    </row>
    <row r="19" spans="1:7" x14ac:dyDescent="0.2">
      <c r="A19" s="111">
        <f>'Function Scoring'!K10</f>
        <v>0</v>
      </c>
      <c r="B19" s="256"/>
      <c r="C19" s="131">
        <f t="shared" si="3"/>
        <v>0</v>
      </c>
      <c r="D19" s="132" t="e">
        <f>Vveloc!BB19/Vdepth!B161</f>
        <v>#DIV/0!</v>
      </c>
      <c r="E19" s="132" t="e">
        <f t="shared" si="2"/>
        <v>#DIV/0!</v>
      </c>
      <c r="F19" s="132" t="e">
        <f t="shared" si="0"/>
        <v>#DIV/0!</v>
      </c>
      <c r="G19" s="136" t="e">
        <f t="shared" si="1"/>
        <v>#DIV/0!</v>
      </c>
    </row>
    <row r="20" spans="1:7" x14ac:dyDescent="0.2">
      <c r="A20" s="111">
        <f>'Function Scoring'!L10</f>
        <v>0</v>
      </c>
      <c r="B20" s="256"/>
      <c r="C20" s="131">
        <f t="shared" si="3"/>
        <v>0</v>
      </c>
      <c r="D20" s="132" t="e">
        <f>Vveloc!BH19/Vdepth!B178</f>
        <v>#DIV/0!</v>
      </c>
      <c r="E20" s="132" t="e">
        <f t="shared" si="2"/>
        <v>#DIV/0!</v>
      </c>
      <c r="F20" s="132" t="e">
        <f t="shared" si="0"/>
        <v>#DIV/0!</v>
      </c>
      <c r="G20" s="136" t="e">
        <f t="shared" si="1"/>
        <v>#DIV/0!</v>
      </c>
    </row>
    <row r="21" spans="1:7" x14ac:dyDescent="0.2">
      <c r="A21" s="111">
        <f>'Function Scoring'!M10</f>
        <v>0</v>
      </c>
      <c r="B21" s="256"/>
      <c r="C21" s="131">
        <f t="shared" si="3"/>
        <v>0</v>
      </c>
      <c r="D21" s="132" t="e">
        <f>Vveloc!BN19/Vdepth!B195</f>
        <v>#DIV/0!</v>
      </c>
      <c r="E21" s="132" t="e">
        <f t="shared" si="2"/>
        <v>#DIV/0!</v>
      </c>
      <c r="F21" s="132" t="e">
        <f>C21*E21</f>
        <v>#DIV/0!</v>
      </c>
      <c r="G21" s="136" t="e">
        <f t="shared" si="1"/>
        <v>#DIV/0!</v>
      </c>
    </row>
    <row r="22" spans="1:7" x14ac:dyDescent="0.2">
      <c r="A22" s="111">
        <f>'Function Scoring'!N10</f>
        <v>0</v>
      </c>
      <c r="B22" s="256"/>
      <c r="C22" s="131">
        <f t="shared" si="3"/>
        <v>0</v>
      </c>
      <c r="D22" s="132" t="e">
        <f>Vveloc!BT19/Vdepth!B212</f>
        <v>#DIV/0!</v>
      </c>
      <c r="E22" s="132" t="e">
        <f t="shared" si="2"/>
        <v>#DIV/0!</v>
      </c>
      <c r="F22" s="132" t="e">
        <f>C22*E22</f>
        <v>#DIV/0!</v>
      </c>
      <c r="G22" s="136" t="e">
        <f t="shared" si="1"/>
        <v>#DIV/0!</v>
      </c>
    </row>
    <row r="23" spans="1:7" x14ac:dyDescent="0.2">
      <c r="A23" s="111">
        <f>'Function Scoring'!O10</f>
        <v>0</v>
      </c>
      <c r="B23" s="256"/>
      <c r="C23" s="131">
        <f t="shared" si="3"/>
        <v>0</v>
      </c>
      <c r="D23" s="132" t="e">
        <f>Vveloc!BZ19/Vdepth!B229</f>
        <v>#DIV/0!</v>
      </c>
      <c r="E23" s="132" t="e">
        <f t="shared" si="2"/>
        <v>#DIV/0!</v>
      </c>
      <c r="F23" s="132" t="e">
        <f>C23*E23</f>
        <v>#DIV/0!</v>
      </c>
      <c r="G23" s="136" t="e">
        <f t="shared" si="1"/>
        <v>#DIV/0!</v>
      </c>
    </row>
  </sheetData>
  <sheetProtection password="DBB9" sheet="1" objects="1" scenarios="1"/>
  <protectedRanges>
    <protectedRange sqref="B9:B11 B14:B23" name="Range1"/>
  </protectedRanges>
  <mergeCells count="1">
    <mergeCell ref="A3:G4"/>
  </mergeCells>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6" tint="0.39997558519241921"/>
  </sheetPr>
  <dimension ref="A1:J23"/>
  <sheetViews>
    <sheetView workbookViewId="0">
      <selection activeCell="M19" sqref="M19"/>
    </sheetView>
  </sheetViews>
  <sheetFormatPr defaultRowHeight="12.75" x14ac:dyDescent="0.2"/>
  <cols>
    <col min="1" max="3" width="28.28515625" customWidth="1"/>
    <col min="4" max="4" width="23" customWidth="1"/>
  </cols>
  <sheetData>
    <row r="1" spans="1:10" ht="26.25" x14ac:dyDescent="0.2">
      <c r="A1" s="31" t="s">
        <v>573</v>
      </c>
      <c r="B1" s="31"/>
      <c r="C1" s="31"/>
    </row>
    <row r="2" spans="1:10" x14ac:dyDescent="0.2">
      <c r="A2" s="7"/>
      <c r="B2" s="7"/>
      <c r="C2" s="7"/>
    </row>
    <row r="3" spans="1:10" ht="18" x14ac:dyDescent="0.25">
      <c r="A3" s="751" t="s">
        <v>100</v>
      </c>
      <c r="B3" s="751"/>
      <c r="C3" s="751"/>
      <c r="D3" s="786"/>
      <c r="E3" s="786"/>
      <c r="F3" s="786"/>
      <c r="G3" s="786"/>
      <c r="H3" s="786"/>
      <c r="I3" s="419"/>
      <c r="J3" s="419"/>
    </row>
    <row r="4" spans="1:10" ht="81" customHeight="1" x14ac:dyDescent="0.25">
      <c r="A4" s="786"/>
      <c r="B4" s="786"/>
      <c r="C4" s="786"/>
      <c r="D4" s="786"/>
      <c r="E4" s="786"/>
      <c r="F4" s="786"/>
      <c r="G4" s="786"/>
      <c r="H4" s="786"/>
      <c r="I4" s="419"/>
      <c r="J4" s="419"/>
    </row>
    <row r="6" spans="1:10" ht="55.5" customHeight="1" thickBot="1" x14ac:dyDescent="0.25">
      <c r="A6" s="79" t="s">
        <v>268</v>
      </c>
      <c r="B6" s="281" t="s">
        <v>424</v>
      </c>
      <c r="C6" s="465" t="s">
        <v>524</v>
      </c>
      <c r="D6" s="41" t="s">
        <v>256</v>
      </c>
    </row>
    <row r="7" spans="1:10" ht="15.75" x14ac:dyDescent="0.2">
      <c r="A7" s="299" t="s">
        <v>398</v>
      </c>
      <c r="B7" s="466"/>
      <c r="C7" s="466"/>
      <c r="D7" s="467"/>
      <c r="E7" s="131"/>
    </row>
    <row r="8" spans="1:10" x14ac:dyDescent="0.2">
      <c r="A8" s="163" t="s">
        <v>417</v>
      </c>
      <c r="B8" s="411"/>
      <c r="C8" s="411"/>
      <c r="D8" s="468"/>
      <c r="E8" s="131"/>
    </row>
    <row r="9" spans="1:10" x14ac:dyDescent="0.2">
      <c r="A9" s="111">
        <f>'Function Scoring'!P10</f>
        <v>0</v>
      </c>
      <c r="B9" s="469"/>
      <c r="C9" s="385" t="str">
        <f>Vpipe!C9</f>
        <v>enter data</v>
      </c>
      <c r="D9" s="470" t="e">
        <f>B9*((1+C9)/2)</f>
        <v>#VALUE!</v>
      </c>
      <c r="E9" s="131"/>
    </row>
    <row r="10" spans="1:10" x14ac:dyDescent="0.2">
      <c r="A10" s="111">
        <f>'Function Scoring'!Q10</f>
        <v>0</v>
      </c>
      <c r="B10" s="469"/>
      <c r="C10" s="385" t="str">
        <f>Vpipe!C10</f>
        <v>enter data</v>
      </c>
      <c r="D10" s="470" t="e">
        <f t="shared" ref="D10:D23" si="0">B10*((1+C10)/2)</f>
        <v>#VALUE!</v>
      </c>
      <c r="E10" s="131"/>
    </row>
    <row r="11" spans="1:10" ht="13.5" thickBot="1" x14ac:dyDescent="0.25">
      <c r="A11" s="112">
        <f>'Function Scoring'!R10</f>
        <v>0</v>
      </c>
      <c r="B11" s="471"/>
      <c r="C11" s="386" t="str">
        <f>Vpipe!C11</f>
        <v>enter data</v>
      </c>
      <c r="D11" s="225" t="e">
        <f t="shared" si="0"/>
        <v>#VALUE!</v>
      </c>
      <c r="E11" s="131"/>
    </row>
    <row r="12" spans="1:10" ht="15.75" x14ac:dyDescent="0.2">
      <c r="A12" s="300" t="s">
        <v>399</v>
      </c>
      <c r="B12" s="70"/>
      <c r="C12" s="300"/>
      <c r="D12" s="30"/>
      <c r="E12" s="436"/>
    </row>
    <row r="13" spans="1:10" x14ac:dyDescent="0.2">
      <c r="A13" s="79" t="s">
        <v>418</v>
      </c>
      <c r="B13" s="70"/>
      <c r="C13" s="79"/>
      <c r="D13" s="30"/>
      <c r="E13" s="436"/>
    </row>
    <row r="14" spans="1:10" x14ac:dyDescent="0.2">
      <c r="A14" s="111" t="str">
        <f>'Function Scoring'!F10</f>
        <v xml:space="preserve">Stream A - Current </v>
      </c>
      <c r="B14" s="472">
        <v>0.5</v>
      </c>
      <c r="C14" s="51">
        <f>Vpipe!C14</f>
        <v>1</v>
      </c>
      <c r="D14" s="473">
        <f t="shared" si="0"/>
        <v>0.5</v>
      </c>
      <c r="E14" s="131"/>
    </row>
    <row r="15" spans="1:10" x14ac:dyDescent="0.2">
      <c r="A15" s="111" t="str">
        <f>'Function Scoring'!G10</f>
        <v>Stream A - Potential</v>
      </c>
      <c r="B15" s="472">
        <v>1</v>
      </c>
      <c r="C15" s="51">
        <f>Vpipe!C15</f>
        <v>0.3</v>
      </c>
      <c r="D15" s="473">
        <f t="shared" si="0"/>
        <v>0.65</v>
      </c>
      <c r="E15" s="131"/>
    </row>
    <row r="16" spans="1:10" x14ac:dyDescent="0.2">
      <c r="A16" s="111">
        <f>'Function Scoring'!H10</f>
        <v>0</v>
      </c>
      <c r="B16" s="472"/>
      <c r="C16" s="51" t="str">
        <f>Vpipe!C16</f>
        <v>enter data</v>
      </c>
      <c r="D16" s="473" t="e">
        <f t="shared" si="0"/>
        <v>#VALUE!</v>
      </c>
      <c r="E16" s="131"/>
    </row>
    <row r="17" spans="1:5" x14ac:dyDescent="0.2">
      <c r="A17" s="111">
        <f>'Function Scoring'!I10</f>
        <v>0</v>
      </c>
      <c r="B17" s="472"/>
      <c r="C17" s="51" t="str">
        <f>Vpipe!C17</f>
        <v>enter data</v>
      </c>
      <c r="D17" s="474" t="e">
        <f t="shared" si="0"/>
        <v>#VALUE!</v>
      </c>
      <c r="E17" s="131"/>
    </row>
    <row r="18" spans="1:5" x14ac:dyDescent="0.2">
      <c r="A18" s="111">
        <f>'Function Scoring'!J10</f>
        <v>0</v>
      </c>
      <c r="B18" s="472"/>
      <c r="C18" s="51" t="str">
        <f>Vpipe!C18</f>
        <v>enter data</v>
      </c>
      <c r="D18" s="473" t="e">
        <f t="shared" si="0"/>
        <v>#VALUE!</v>
      </c>
      <c r="E18" s="131"/>
    </row>
    <row r="19" spans="1:5" x14ac:dyDescent="0.2">
      <c r="A19" s="111">
        <f>'Function Scoring'!K10</f>
        <v>0</v>
      </c>
      <c r="B19" s="472"/>
      <c r="C19" s="51" t="str">
        <f>Vpipe!C19</f>
        <v>enter data</v>
      </c>
      <c r="D19" s="473" t="e">
        <f t="shared" si="0"/>
        <v>#VALUE!</v>
      </c>
      <c r="E19" s="131"/>
    </row>
    <row r="20" spans="1:5" x14ac:dyDescent="0.2">
      <c r="A20" s="111">
        <f>'Function Scoring'!L10</f>
        <v>0</v>
      </c>
      <c r="B20" s="472"/>
      <c r="C20" s="51" t="str">
        <f>Vpipe!C20</f>
        <v>enter data</v>
      </c>
      <c r="D20" s="473" t="e">
        <f t="shared" si="0"/>
        <v>#VALUE!</v>
      </c>
      <c r="E20" s="131"/>
    </row>
    <row r="21" spans="1:5" x14ac:dyDescent="0.2">
      <c r="A21" s="111">
        <f>'Function Scoring'!M10</f>
        <v>0</v>
      </c>
      <c r="B21" s="472"/>
      <c r="C21" s="51" t="str">
        <f>Vpipe!C21</f>
        <v>enter data</v>
      </c>
      <c r="D21" s="473" t="e">
        <f t="shared" si="0"/>
        <v>#VALUE!</v>
      </c>
      <c r="E21" s="131"/>
    </row>
    <row r="22" spans="1:5" x14ac:dyDescent="0.2">
      <c r="A22" s="111">
        <f>'Function Scoring'!N10</f>
        <v>0</v>
      </c>
      <c r="B22" s="472"/>
      <c r="C22" s="51" t="str">
        <f>Vpipe!C22</f>
        <v>enter data</v>
      </c>
      <c r="D22" s="473" t="e">
        <f t="shared" si="0"/>
        <v>#VALUE!</v>
      </c>
      <c r="E22" s="131"/>
    </row>
    <row r="23" spans="1:5" x14ac:dyDescent="0.2">
      <c r="A23" s="111">
        <f>'Function Scoring'!O10</f>
        <v>0</v>
      </c>
      <c r="B23" s="472"/>
      <c r="C23" s="51" t="str">
        <f>Vpipe!C23</f>
        <v>enter data</v>
      </c>
      <c r="D23" s="473" t="e">
        <f t="shared" si="0"/>
        <v>#VALUE!</v>
      </c>
      <c r="E23" s="131"/>
    </row>
  </sheetData>
  <sheetProtection password="DBB9" sheet="1" objects="1" scenarios="1"/>
  <protectedRanges>
    <protectedRange sqref="B9:B11 B14:B23" name="Range1"/>
  </protectedRanges>
  <mergeCells count="1">
    <mergeCell ref="A3:H4"/>
  </mergeCells>
  <phoneticPr fontId="0" type="noConversion"/>
  <pageMargins left="0.75" right="0.75" top="1" bottom="1" header="0.5" footer="0.5"/>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39997558519241921"/>
  </sheetPr>
  <dimension ref="A1:AM18"/>
  <sheetViews>
    <sheetView zoomScale="75" workbookViewId="0">
      <pane xSplit="2" topLeftCell="C1" activePane="topRight" state="frozen"/>
      <selection pane="topRight" activeCell="N10" sqref="N10"/>
    </sheetView>
  </sheetViews>
  <sheetFormatPr defaultRowHeight="12.75" x14ac:dyDescent="0.2"/>
  <cols>
    <col min="1" max="1" width="43.7109375" style="7" customWidth="1"/>
    <col min="2" max="2" width="23.140625" style="7" customWidth="1"/>
    <col min="3" max="3" width="14.28515625" style="7" customWidth="1"/>
    <col min="4" max="4" width="9.140625" style="7"/>
    <col min="5" max="5" width="4.140625" style="7" customWidth="1"/>
    <col min="6" max="6" width="14.28515625" style="7" customWidth="1"/>
    <col min="7" max="7" width="9.140625" style="7"/>
    <col min="8" max="8" width="4.140625" style="7" customWidth="1"/>
    <col min="9" max="9" width="14.28515625" style="7" customWidth="1"/>
    <col min="10" max="10" width="11.5703125" style="7" bestFit="1" customWidth="1"/>
    <col min="11" max="11" width="14.28515625" style="7" customWidth="1"/>
    <col min="12" max="12" width="11.5703125" style="7" customWidth="1"/>
    <col min="13" max="13" width="4.140625" style="7" customWidth="1"/>
    <col min="14" max="14" width="14.28515625" style="7" customWidth="1"/>
    <col min="15" max="15" width="11.5703125" style="7" customWidth="1"/>
    <col min="16" max="16" width="4.140625" style="7" customWidth="1"/>
    <col min="17" max="17" width="14.28515625" style="7" customWidth="1"/>
    <col min="18" max="18" width="11.5703125" style="7" customWidth="1"/>
    <col min="19" max="19" width="4.140625" style="7" customWidth="1"/>
    <col min="20" max="20" width="14.28515625" style="7" customWidth="1"/>
    <col min="21" max="21" width="11.5703125" style="7" customWidth="1"/>
    <col min="22" max="22" width="4.140625" style="7" customWidth="1"/>
    <col min="23" max="23" width="14.28515625" style="7" customWidth="1"/>
    <col min="24" max="24" width="11.5703125" style="7" customWidth="1"/>
    <col min="25" max="25" width="4.140625" style="7" customWidth="1"/>
    <col min="26" max="26" width="14.28515625" style="7" customWidth="1"/>
    <col min="27" max="27" width="11.5703125" style="7" customWidth="1"/>
    <col min="28" max="28" width="4.140625" style="7" customWidth="1"/>
    <col min="29" max="29" width="14.28515625" style="7" customWidth="1"/>
    <col min="30" max="30" width="11.5703125" style="7" customWidth="1"/>
    <col min="31" max="31" width="4.140625" style="7" customWidth="1"/>
    <col min="32" max="32" width="14.28515625" style="7" customWidth="1"/>
    <col min="33" max="33" width="11.5703125" style="7" customWidth="1"/>
    <col min="34" max="34" width="4.140625" style="7" customWidth="1"/>
    <col min="35" max="35" width="14.28515625" style="7" customWidth="1"/>
    <col min="36" max="36" width="11.5703125" style="7" customWidth="1"/>
    <col min="37" max="37" width="4.140625" style="7" customWidth="1"/>
    <col min="38" max="38" width="14.28515625" style="7" customWidth="1"/>
    <col min="39" max="16384" width="9.140625" style="7"/>
  </cols>
  <sheetData>
    <row r="1" spans="1:39" ht="26.25" x14ac:dyDescent="0.2">
      <c r="A1" s="31" t="s">
        <v>1</v>
      </c>
    </row>
    <row r="3" spans="1:39" ht="18" x14ac:dyDescent="0.2">
      <c r="A3" s="751" t="s">
        <v>103</v>
      </c>
      <c r="B3" s="754"/>
      <c r="C3" s="754"/>
      <c r="D3" s="754"/>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row>
    <row r="4" spans="1:39" ht="90.75" customHeight="1" x14ac:dyDescent="0.2">
      <c r="A4" s="754"/>
      <c r="B4" s="754"/>
      <c r="C4" s="754"/>
      <c r="D4" s="754"/>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row>
    <row r="5" spans="1:39" ht="18.75" thickBot="1" x14ac:dyDescent="0.25">
      <c r="D5" s="422"/>
      <c r="E5" s="422"/>
      <c r="F5" s="422"/>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row>
    <row r="6" spans="1:39" ht="15" x14ac:dyDescent="0.2">
      <c r="C6" s="764" t="s">
        <v>420</v>
      </c>
      <c r="D6" s="760"/>
      <c r="E6" s="760"/>
      <c r="F6" s="760"/>
      <c r="G6" s="760"/>
      <c r="H6" s="760"/>
      <c r="I6" s="760"/>
      <c r="J6" s="761"/>
      <c r="K6" s="763" t="s">
        <v>421</v>
      </c>
      <c r="L6" s="763"/>
      <c r="M6" s="763"/>
      <c r="N6" s="763"/>
      <c r="O6" s="763"/>
      <c r="P6" s="763"/>
      <c r="Q6" s="763"/>
      <c r="R6" s="763"/>
      <c r="S6" s="763"/>
      <c r="T6" s="763"/>
      <c r="U6" s="763"/>
      <c r="V6" s="763"/>
      <c r="W6" s="763"/>
      <c r="X6" s="763"/>
      <c r="Y6" s="763"/>
      <c r="Z6" s="763"/>
      <c r="AA6" s="763"/>
      <c r="AB6" s="763"/>
      <c r="AC6" s="763"/>
      <c r="AD6" s="763"/>
      <c r="AE6" s="763"/>
      <c r="AF6" s="763"/>
      <c r="AG6" s="763"/>
      <c r="AH6" s="763"/>
      <c r="AI6" s="763"/>
      <c r="AJ6" s="763"/>
      <c r="AK6" s="763"/>
      <c r="AL6" s="763"/>
    </row>
    <row r="7" spans="1:39" s="4" customFormat="1" x14ac:dyDescent="0.2">
      <c r="C7" s="757">
        <f>'Function Scoring'!P10</f>
        <v>0</v>
      </c>
      <c r="D7" s="756"/>
      <c r="E7" s="316"/>
      <c r="F7" s="755">
        <f>'Function Scoring'!Q10</f>
        <v>0</v>
      </c>
      <c r="G7" s="755"/>
      <c r="H7" s="316"/>
      <c r="I7" s="755">
        <f>'Function Scoring'!R10</f>
        <v>0</v>
      </c>
      <c r="J7" s="758"/>
      <c r="K7" s="787" t="str">
        <f>'Function Scoring'!F10</f>
        <v xml:space="preserve">Stream A - Current </v>
      </c>
      <c r="L7" s="788"/>
      <c r="M7" s="340"/>
      <c r="N7" s="789" t="str">
        <f>'Function Scoring'!G10</f>
        <v>Stream A - Potential</v>
      </c>
      <c r="O7" s="790"/>
      <c r="P7" s="358"/>
      <c r="Q7" s="789">
        <f>'Function Scoring'!H10</f>
        <v>0</v>
      </c>
      <c r="R7" s="790"/>
      <c r="S7" s="358"/>
      <c r="T7" s="789">
        <f>'Function Scoring'!I10</f>
        <v>0</v>
      </c>
      <c r="U7" s="790"/>
      <c r="V7" s="358"/>
      <c r="W7" s="789">
        <f>'Function Scoring'!J10</f>
        <v>0</v>
      </c>
      <c r="X7" s="790"/>
      <c r="Y7" s="358"/>
      <c r="Z7" s="789">
        <f>'Function Scoring'!K10</f>
        <v>0</v>
      </c>
      <c r="AA7" s="790"/>
      <c r="AB7" s="358"/>
      <c r="AC7" s="789">
        <f>'Function Scoring'!L10</f>
        <v>0</v>
      </c>
      <c r="AD7" s="790"/>
      <c r="AE7" s="358"/>
      <c r="AF7" s="789">
        <f>'Function Scoring'!M10</f>
        <v>0</v>
      </c>
      <c r="AG7" s="790"/>
      <c r="AH7" s="358"/>
      <c r="AI7" s="789">
        <f>'Function Scoring'!N10</f>
        <v>0</v>
      </c>
      <c r="AJ7" s="790"/>
      <c r="AK7" s="358"/>
      <c r="AL7" s="791">
        <f>'Function Scoring'!O10</f>
        <v>0</v>
      </c>
      <c r="AM7" s="756"/>
    </row>
    <row r="8" spans="1:39" s="281" customFormat="1" ht="45" customHeight="1" x14ac:dyDescent="0.2">
      <c r="A8" s="281" t="s">
        <v>494</v>
      </c>
      <c r="B8" s="281" t="s">
        <v>303</v>
      </c>
      <c r="C8" s="311" t="s">
        <v>2</v>
      </c>
      <c r="D8" s="281" t="s">
        <v>3</v>
      </c>
      <c r="F8" s="281" t="s">
        <v>2</v>
      </c>
      <c r="G8" s="281" t="s">
        <v>3</v>
      </c>
      <c r="I8" s="281" t="s">
        <v>2</v>
      </c>
      <c r="J8" s="281" t="s">
        <v>3</v>
      </c>
      <c r="K8" s="311" t="s">
        <v>2</v>
      </c>
      <c r="L8" s="281" t="s">
        <v>3</v>
      </c>
      <c r="M8" s="362"/>
      <c r="N8" s="281" t="s">
        <v>2</v>
      </c>
      <c r="O8" s="281" t="s">
        <v>3</v>
      </c>
      <c r="Q8" s="281" t="s">
        <v>2</v>
      </c>
      <c r="R8" s="281" t="s">
        <v>3</v>
      </c>
      <c r="T8" s="281" t="s">
        <v>2</v>
      </c>
      <c r="U8" s="281" t="s">
        <v>3</v>
      </c>
      <c r="W8" s="281" t="s">
        <v>2</v>
      </c>
      <c r="X8" s="281" t="s">
        <v>3</v>
      </c>
      <c r="Z8" s="281" t="s">
        <v>2</v>
      </c>
      <c r="AA8" s="281" t="s">
        <v>3</v>
      </c>
      <c r="AC8" s="281" t="s">
        <v>2</v>
      </c>
      <c r="AD8" s="281" t="s">
        <v>3</v>
      </c>
      <c r="AF8" s="281" t="s">
        <v>2</v>
      </c>
      <c r="AG8" s="281" t="s">
        <v>3</v>
      </c>
      <c r="AI8" s="281" t="s">
        <v>2</v>
      </c>
      <c r="AJ8" s="281" t="s">
        <v>3</v>
      </c>
      <c r="AL8" s="281" t="s">
        <v>2</v>
      </c>
      <c r="AM8" s="281" t="s">
        <v>3</v>
      </c>
    </row>
    <row r="9" spans="1:39" ht="64.5" customHeight="1" x14ac:dyDescent="0.2">
      <c r="A9" s="10" t="s">
        <v>532</v>
      </c>
      <c r="B9" s="4">
        <v>1</v>
      </c>
      <c r="C9" s="475"/>
      <c r="D9" s="131">
        <f t="shared" ref="D9:D14" si="0">$B9*C9</f>
        <v>0</v>
      </c>
      <c r="E9" s="455"/>
      <c r="F9" s="476"/>
      <c r="G9" s="455">
        <f t="shared" ref="G9:G14" si="1">$B9*F9</f>
        <v>0</v>
      </c>
      <c r="H9" s="231"/>
      <c r="I9" s="477"/>
      <c r="J9" s="113">
        <f t="shared" ref="J9:J14" si="2">$B9*I9</f>
        <v>0</v>
      </c>
      <c r="K9" s="478"/>
      <c r="L9" s="131">
        <f t="shared" ref="L9:L14" si="3">$B9*K9</f>
        <v>0</v>
      </c>
      <c r="M9" s="453"/>
      <c r="N9" s="479"/>
      <c r="O9" s="455">
        <f t="shared" ref="O9:O14" si="4">$B9*N9</f>
        <v>0</v>
      </c>
      <c r="P9" s="454"/>
      <c r="Q9" s="479"/>
      <c r="R9" s="455">
        <f t="shared" ref="R9:R14" si="5">$B9*Q9</f>
        <v>0</v>
      </c>
      <c r="S9" s="454"/>
      <c r="T9" s="479"/>
      <c r="U9" s="455">
        <f t="shared" ref="U9:U14" si="6">$B9*T9</f>
        <v>0</v>
      </c>
      <c r="V9" s="454"/>
      <c r="W9" s="479"/>
      <c r="X9" s="455">
        <f t="shared" ref="X9:X14" si="7">$B9*W9</f>
        <v>0</v>
      </c>
      <c r="Y9" s="454"/>
      <c r="Z9" s="479"/>
      <c r="AA9" s="455">
        <f t="shared" ref="AA9:AA14" si="8">$B9*Z9</f>
        <v>0</v>
      </c>
      <c r="AB9" s="454"/>
      <c r="AC9" s="479"/>
      <c r="AD9" s="455">
        <f t="shared" ref="AD9:AD14" si="9">$B9*AC9</f>
        <v>0</v>
      </c>
      <c r="AE9" s="454"/>
      <c r="AF9" s="479"/>
      <c r="AG9" s="455">
        <f t="shared" ref="AG9:AG14" si="10">$B9*AF9</f>
        <v>0</v>
      </c>
      <c r="AH9" s="454"/>
      <c r="AI9" s="479"/>
      <c r="AJ9" s="455">
        <f t="shared" ref="AJ9:AJ14" si="11">$B9*AI9</f>
        <v>0</v>
      </c>
      <c r="AK9" s="454"/>
      <c r="AL9" s="479"/>
      <c r="AM9" s="455">
        <f t="shared" ref="AM9:AM14" si="12">$B9*AL9</f>
        <v>0</v>
      </c>
    </row>
    <row r="10" spans="1:39" ht="63" customHeight="1" x14ac:dyDescent="0.2">
      <c r="A10" s="10" t="s">
        <v>533</v>
      </c>
      <c r="B10" s="4">
        <v>0.8</v>
      </c>
      <c r="C10" s="475"/>
      <c r="D10" s="131">
        <f t="shared" si="0"/>
        <v>0</v>
      </c>
      <c r="E10" s="131"/>
      <c r="F10" s="480"/>
      <c r="G10" s="131">
        <f t="shared" si="1"/>
        <v>0</v>
      </c>
      <c r="H10" s="228"/>
      <c r="I10" s="477"/>
      <c r="J10" s="113">
        <f t="shared" si="2"/>
        <v>0</v>
      </c>
      <c r="K10" s="478"/>
      <c r="L10" s="131">
        <f t="shared" si="3"/>
        <v>0</v>
      </c>
      <c r="M10" s="453"/>
      <c r="N10" s="481">
        <v>1</v>
      </c>
      <c r="O10" s="131">
        <f t="shared" si="4"/>
        <v>0.8</v>
      </c>
      <c r="P10" s="453"/>
      <c r="Q10" s="481"/>
      <c r="R10" s="131">
        <f t="shared" si="5"/>
        <v>0</v>
      </c>
      <c r="S10" s="453"/>
      <c r="T10" s="481"/>
      <c r="U10" s="131">
        <f t="shared" si="6"/>
        <v>0</v>
      </c>
      <c r="V10" s="453"/>
      <c r="W10" s="481"/>
      <c r="X10" s="131">
        <f t="shared" si="7"/>
        <v>0</v>
      </c>
      <c r="Y10" s="453"/>
      <c r="Z10" s="481"/>
      <c r="AA10" s="131">
        <f t="shared" si="8"/>
        <v>0</v>
      </c>
      <c r="AB10" s="453"/>
      <c r="AC10" s="481"/>
      <c r="AD10" s="131">
        <f t="shared" si="9"/>
        <v>0</v>
      </c>
      <c r="AE10" s="453"/>
      <c r="AF10" s="481"/>
      <c r="AG10" s="131">
        <f t="shared" si="10"/>
        <v>0</v>
      </c>
      <c r="AH10" s="453"/>
      <c r="AI10" s="481"/>
      <c r="AJ10" s="131">
        <f t="shared" si="11"/>
        <v>0</v>
      </c>
      <c r="AK10" s="453"/>
      <c r="AL10" s="481"/>
      <c r="AM10" s="131">
        <f t="shared" si="12"/>
        <v>0</v>
      </c>
    </row>
    <row r="11" spans="1:39" ht="57" customHeight="1" x14ac:dyDescent="0.2">
      <c r="A11" s="10" t="s">
        <v>534</v>
      </c>
      <c r="B11" s="4">
        <v>0.6</v>
      </c>
      <c r="C11" s="475"/>
      <c r="D11" s="131">
        <f t="shared" si="0"/>
        <v>0</v>
      </c>
      <c r="E11" s="131"/>
      <c r="F11" s="480"/>
      <c r="G11" s="131">
        <f t="shared" si="1"/>
        <v>0</v>
      </c>
      <c r="H11" s="228"/>
      <c r="I11" s="477"/>
      <c r="J11" s="113">
        <f t="shared" si="2"/>
        <v>0</v>
      </c>
      <c r="K11" s="478"/>
      <c r="L11" s="131">
        <f t="shared" si="3"/>
        <v>0</v>
      </c>
      <c r="M11" s="453"/>
      <c r="N11" s="481"/>
      <c r="O11" s="131">
        <f t="shared" si="4"/>
        <v>0</v>
      </c>
      <c r="P11" s="453"/>
      <c r="Q11" s="481"/>
      <c r="R11" s="131">
        <f t="shared" si="5"/>
        <v>0</v>
      </c>
      <c r="S11" s="453"/>
      <c r="T11" s="481"/>
      <c r="U11" s="131">
        <f t="shared" si="6"/>
        <v>0</v>
      </c>
      <c r="V11" s="453"/>
      <c r="W11" s="481"/>
      <c r="X11" s="131">
        <f t="shared" si="7"/>
        <v>0</v>
      </c>
      <c r="Y11" s="453"/>
      <c r="Z11" s="481"/>
      <c r="AA11" s="131">
        <f t="shared" si="8"/>
        <v>0</v>
      </c>
      <c r="AB11" s="453"/>
      <c r="AC11" s="481"/>
      <c r="AD11" s="131">
        <f t="shared" si="9"/>
        <v>0</v>
      </c>
      <c r="AE11" s="453"/>
      <c r="AF11" s="481"/>
      <c r="AG11" s="131">
        <f t="shared" si="10"/>
        <v>0</v>
      </c>
      <c r="AH11" s="453"/>
      <c r="AI11" s="481"/>
      <c r="AJ11" s="131">
        <f t="shared" si="11"/>
        <v>0</v>
      </c>
      <c r="AK11" s="453"/>
      <c r="AL11" s="481"/>
      <c r="AM11" s="131">
        <f t="shared" si="12"/>
        <v>0</v>
      </c>
    </row>
    <row r="12" spans="1:39" ht="59.25" customHeight="1" x14ac:dyDescent="0.2">
      <c r="A12" s="10" t="s">
        <v>535</v>
      </c>
      <c r="B12" s="4">
        <v>0.4</v>
      </c>
      <c r="C12" s="475"/>
      <c r="D12" s="131">
        <f t="shared" si="0"/>
        <v>0</v>
      </c>
      <c r="E12" s="131"/>
      <c r="F12" s="480"/>
      <c r="G12" s="131">
        <f t="shared" si="1"/>
        <v>0</v>
      </c>
      <c r="H12" s="228"/>
      <c r="I12" s="477"/>
      <c r="J12" s="113">
        <f t="shared" si="2"/>
        <v>0</v>
      </c>
      <c r="K12" s="478"/>
      <c r="L12" s="131">
        <f t="shared" si="3"/>
        <v>0</v>
      </c>
      <c r="M12" s="453"/>
      <c r="N12" s="481"/>
      <c r="O12" s="131">
        <f t="shared" si="4"/>
        <v>0</v>
      </c>
      <c r="P12" s="453"/>
      <c r="Q12" s="481"/>
      <c r="R12" s="131">
        <f t="shared" si="5"/>
        <v>0</v>
      </c>
      <c r="S12" s="453"/>
      <c r="T12" s="481"/>
      <c r="U12" s="131">
        <f t="shared" si="6"/>
        <v>0</v>
      </c>
      <c r="V12" s="453"/>
      <c r="W12" s="481"/>
      <c r="X12" s="131">
        <f t="shared" si="7"/>
        <v>0</v>
      </c>
      <c r="Y12" s="453"/>
      <c r="Z12" s="481"/>
      <c r="AA12" s="131">
        <f t="shared" si="8"/>
        <v>0</v>
      </c>
      <c r="AB12" s="453"/>
      <c r="AC12" s="481"/>
      <c r="AD12" s="131">
        <f t="shared" si="9"/>
        <v>0</v>
      </c>
      <c r="AE12" s="453"/>
      <c r="AF12" s="481"/>
      <c r="AG12" s="131">
        <f t="shared" si="10"/>
        <v>0</v>
      </c>
      <c r="AH12" s="453"/>
      <c r="AI12" s="481"/>
      <c r="AJ12" s="131">
        <f t="shared" si="11"/>
        <v>0</v>
      </c>
      <c r="AK12" s="453"/>
      <c r="AL12" s="481"/>
      <c r="AM12" s="131">
        <f t="shared" si="12"/>
        <v>0</v>
      </c>
    </row>
    <row r="13" spans="1:39" ht="57" customHeight="1" x14ac:dyDescent="0.2">
      <c r="A13" s="10" t="s">
        <v>536</v>
      </c>
      <c r="B13" s="4">
        <v>0.2</v>
      </c>
      <c r="C13" s="475"/>
      <c r="D13" s="131">
        <f t="shared" si="0"/>
        <v>0</v>
      </c>
      <c r="E13" s="131"/>
      <c r="F13" s="480"/>
      <c r="G13" s="131">
        <f t="shared" si="1"/>
        <v>0</v>
      </c>
      <c r="H13" s="228"/>
      <c r="I13" s="477"/>
      <c r="J13" s="113">
        <f t="shared" si="2"/>
        <v>0</v>
      </c>
      <c r="K13" s="478">
        <v>1</v>
      </c>
      <c r="L13" s="131">
        <f t="shared" si="3"/>
        <v>0.2</v>
      </c>
      <c r="M13" s="453"/>
      <c r="N13" s="481"/>
      <c r="O13" s="131">
        <f t="shared" si="4"/>
        <v>0</v>
      </c>
      <c r="P13" s="453"/>
      <c r="Q13" s="481"/>
      <c r="R13" s="131">
        <f t="shared" si="5"/>
        <v>0</v>
      </c>
      <c r="S13" s="453"/>
      <c r="T13" s="481"/>
      <c r="U13" s="131">
        <f t="shared" si="6"/>
        <v>0</v>
      </c>
      <c r="V13" s="453"/>
      <c r="W13" s="481"/>
      <c r="X13" s="131">
        <f t="shared" si="7"/>
        <v>0</v>
      </c>
      <c r="Y13" s="453"/>
      <c r="Z13" s="481"/>
      <c r="AA13" s="131">
        <f t="shared" si="8"/>
        <v>0</v>
      </c>
      <c r="AB13" s="453"/>
      <c r="AC13" s="481"/>
      <c r="AD13" s="131">
        <f t="shared" si="9"/>
        <v>0</v>
      </c>
      <c r="AE13" s="453"/>
      <c r="AF13" s="481"/>
      <c r="AG13" s="131">
        <f t="shared" si="10"/>
        <v>0</v>
      </c>
      <c r="AH13" s="453"/>
      <c r="AI13" s="481"/>
      <c r="AJ13" s="131">
        <f t="shared" si="11"/>
        <v>0</v>
      </c>
      <c r="AK13" s="453"/>
      <c r="AL13" s="481"/>
      <c r="AM13" s="131">
        <f t="shared" si="12"/>
        <v>0</v>
      </c>
    </row>
    <row r="14" spans="1:39" ht="51.75" customHeight="1" x14ac:dyDescent="0.2">
      <c r="A14" s="10" t="s">
        <v>537</v>
      </c>
      <c r="B14" s="4">
        <v>0</v>
      </c>
      <c r="C14" s="475"/>
      <c r="D14" s="131">
        <f t="shared" si="0"/>
        <v>0</v>
      </c>
      <c r="E14" s="131"/>
      <c r="F14" s="480"/>
      <c r="G14" s="131">
        <f t="shared" si="1"/>
        <v>0</v>
      </c>
      <c r="H14" s="228"/>
      <c r="I14" s="477"/>
      <c r="J14" s="113">
        <f t="shared" si="2"/>
        <v>0</v>
      </c>
      <c r="K14" s="478"/>
      <c r="L14" s="131">
        <f t="shared" si="3"/>
        <v>0</v>
      </c>
      <c r="M14" s="453"/>
      <c r="N14" s="481"/>
      <c r="O14" s="131">
        <f t="shared" si="4"/>
        <v>0</v>
      </c>
      <c r="P14" s="453"/>
      <c r="Q14" s="481"/>
      <c r="R14" s="131">
        <f t="shared" si="5"/>
        <v>0</v>
      </c>
      <c r="S14" s="453"/>
      <c r="T14" s="481"/>
      <c r="U14" s="131">
        <f t="shared" si="6"/>
        <v>0</v>
      </c>
      <c r="V14" s="453"/>
      <c r="W14" s="481"/>
      <c r="X14" s="131">
        <f t="shared" si="7"/>
        <v>0</v>
      </c>
      <c r="Y14" s="453"/>
      <c r="Z14" s="481"/>
      <c r="AA14" s="131">
        <f t="shared" si="8"/>
        <v>0</v>
      </c>
      <c r="AB14" s="453"/>
      <c r="AC14" s="481"/>
      <c r="AD14" s="131">
        <f t="shared" si="9"/>
        <v>0</v>
      </c>
      <c r="AE14" s="453"/>
      <c r="AF14" s="481"/>
      <c r="AG14" s="131">
        <f t="shared" si="10"/>
        <v>0</v>
      </c>
      <c r="AH14" s="453"/>
      <c r="AI14" s="481"/>
      <c r="AJ14" s="131">
        <f t="shared" si="11"/>
        <v>0</v>
      </c>
      <c r="AK14" s="453"/>
      <c r="AL14" s="481"/>
      <c r="AM14" s="131">
        <f t="shared" si="12"/>
        <v>0</v>
      </c>
    </row>
    <row r="15" spans="1:39" ht="15" x14ac:dyDescent="0.2">
      <c r="A15" s="10"/>
      <c r="B15" s="79" t="s">
        <v>4</v>
      </c>
      <c r="C15" s="459">
        <f>SUM(C9:C14)</f>
        <v>0</v>
      </c>
      <c r="D15" s="436"/>
      <c r="E15" s="457"/>
      <c r="F15" s="460">
        <f>SUM(F9:F14)</f>
        <v>0</v>
      </c>
      <c r="G15" s="95"/>
      <c r="H15" s="228"/>
      <c r="I15" s="461">
        <f>SUM(I9:I14)</f>
        <v>0</v>
      </c>
      <c r="J15" s="462"/>
      <c r="K15" s="459">
        <f>SUM(K9:K14)</f>
        <v>1</v>
      </c>
      <c r="N15" s="463">
        <f>SUM(N9:N14)</f>
        <v>1</v>
      </c>
      <c r="O15" s="458"/>
      <c r="P15" s="458"/>
      <c r="Q15" s="463">
        <f>SUM(Q9:Q14)</f>
        <v>0</v>
      </c>
      <c r="R15" s="458"/>
      <c r="S15" s="458"/>
      <c r="T15" s="463">
        <f>SUM(T9:T14)</f>
        <v>0</v>
      </c>
      <c r="U15" s="458"/>
      <c r="V15" s="458"/>
      <c r="W15" s="463">
        <f>SUM(W9:W14)</f>
        <v>0</v>
      </c>
      <c r="X15" s="458"/>
      <c r="Y15" s="458"/>
      <c r="Z15" s="463">
        <f>SUM(Z9:Z14)</f>
        <v>0</v>
      </c>
      <c r="AA15" s="458"/>
      <c r="AB15" s="458"/>
      <c r="AC15" s="463">
        <f>SUM(AC9:AC14)</f>
        <v>0</v>
      </c>
      <c r="AD15" s="458"/>
      <c r="AE15" s="458"/>
      <c r="AF15" s="463">
        <f>SUM(AF9:AF14)</f>
        <v>0</v>
      </c>
      <c r="AG15" s="458"/>
      <c r="AH15" s="458"/>
      <c r="AI15" s="463">
        <f>SUM(AI9:AI14)</f>
        <v>0</v>
      </c>
      <c r="AJ15" s="458"/>
      <c r="AK15" s="458"/>
      <c r="AL15" s="463">
        <f>SUM(AL9:AL14)</f>
        <v>0</v>
      </c>
    </row>
    <row r="16" spans="1:39" s="4" customFormat="1" ht="17.25" thickBot="1" x14ac:dyDescent="0.25">
      <c r="A16" s="79"/>
      <c r="B16" s="464" t="s">
        <v>5</v>
      </c>
      <c r="C16" s="401"/>
      <c r="D16" s="349">
        <f>SUM(D9:D14)</f>
        <v>0</v>
      </c>
      <c r="E16" s="349"/>
      <c r="F16" s="349"/>
      <c r="G16" s="143">
        <f>SUM(G9:G14)</f>
        <v>0</v>
      </c>
      <c r="H16" s="350"/>
      <c r="I16" s="350"/>
      <c r="J16" s="144">
        <f>SUM(J9:J14)</f>
        <v>0</v>
      </c>
      <c r="L16" s="4">
        <f>SUM(L9:L14)</f>
        <v>0.2</v>
      </c>
      <c r="O16" s="4">
        <f>SUM(O9:O14)</f>
        <v>0.8</v>
      </c>
      <c r="R16" s="4">
        <f>SUM(R9:R14)</f>
        <v>0</v>
      </c>
      <c r="U16" s="4">
        <f>SUM(U9:U14)</f>
        <v>0</v>
      </c>
      <c r="X16" s="4">
        <f>SUM(X9:X14)</f>
        <v>0</v>
      </c>
      <c r="AA16" s="4">
        <f>SUM(AA9:AA14)</f>
        <v>0</v>
      </c>
      <c r="AD16" s="4">
        <f>SUM(AD9:AD14)</f>
        <v>0</v>
      </c>
      <c r="AG16" s="4">
        <f>SUM(AG9:AG14)</f>
        <v>0</v>
      </c>
      <c r="AJ16" s="4">
        <f>SUM(AJ9:AJ14)</f>
        <v>0</v>
      </c>
      <c r="AM16" s="4">
        <f>SUM(AM9:AM14)</f>
        <v>0</v>
      </c>
    </row>
    <row r="18" spans="2:6" x14ac:dyDescent="0.2">
      <c r="B18" s="4"/>
      <c r="C18" s="322" t="s">
        <v>467</v>
      </c>
      <c r="E18" s="322"/>
      <c r="F18" s="322"/>
    </row>
  </sheetData>
  <sheetProtection password="DBB9" sheet="1" objects="1" scenarios="1"/>
  <protectedRanges>
    <protectedRange sqref="C9:C14 F9:F14 I9:I14 K9:K14 N9:N14 Q9:Q14 T9:T14 W9:W14 Z9:Z14 AC9:AC14 AF9:AF14 AI9:AI14 AL9:AL14" name="Range1"/>
  </protectedRanges>
  <mergeCells count="16">
    <mergeCell ref="A3:D4"/>
    <mergeCell ref="C6:J6"/>
    <mergeCell ref="K6:AL6"/>
    <mergeCell ref="C7:D7"/>
    <mergeCell ref="F7:G7"/>
    <mergeCell ref="I7:J7"/>
    <mergeCell ref="K7:L7"/>
    <mergeCell ref="N7:O7"/>
    <mergeCell ref="Q7:R7"/>
    <mergeCell ref="T7:U7"/>
    <mergeCell ref="W7:X7"/>
    <mergeCell ref="AL7:AM7"/>
    <mergeCell ref="Z7:AA7"/>
    <mergeCell ref="AC7:AD7"/>
    <mergeCell ref="AF7:AG7"/>
    <mergeCell ref="AI7:AJ7"/>
  </mergeCells>
  <phoneticPr fontId="57" type="noConversion"/>
  <conditionalFormatting sqref="C9:AM16">
    <cfRule type="cellIs" dxfId="9" priority="1" stopIfTrue="1" operator="greaterThan">
      <formula>1</formula>
    </cfRule>
  </conditionalFormatting>
  <pageMargins left="0.75" right="0.75" top="1" bottom="1" header="0.5" footer="0.5"/>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4" tint="0.39997558519241921"/>
  </sheetPr>
  <dimension ref="A1:H23"/>
  <sheetViews>
    <sheetView workbookViewId="0">
      <selection activeCell="K12" sqref="K12"/>
    </sheetView>
  </sheetViews>
  <sheetFormatPr defaultRowHeight="12.75" x14ac:dyDescent="0.2"/>
  <cols>
    <col min="1" max="1" width="26.7109375" style="83" customWidth="1"/>
    <col min="2" max="2" width="30.42578125" style="83" customWidth="1"/>
    <col min="3" max="16384" width="9.140625" style="83"/>
  </cols>
  <sheetData>
    <row r="1" spans="1:8" ht="26.25" x14ac:dyDescent="0.2">
      <c r="A1" s="85" t="s">
        <v>572</v>
      </c>
    </row>
    <row r="2" spans="1:8" x14ac:dyDescent="0.2">
      <c r="A2" s="36"/>
    </row>
    <row r="3" spans="1:8" ht="18" x14ac:dyDescent="0.25">
      <c r="A3" s="752" t="s">
        <v>101</v>
      </c>
      <c r="B3" s="786"/>
      <c r="C3" s="786"/>
      <c r="D3" s="786"/>
      <c r="E3" s="786"/>
      <c r="F3" s="786"/>
      <c r="G3" s="81"/>
      <c r="H3" s="81"/>
    </row>
    <row r="4" spans="1:8" ht="96" customHeight="1" x14ac:dyDescent="0.25">
      <c r="A4" s="786"/>
      <c r="B4" s="786"/>
      <c r="C4" s="786"/>
      <c r="D4" s="786"/>
      <c r="E4" s="786"/>
      <c r="F4" s="786"/>
      <c r="G4" s="81"/>
      <c r="H4" s="81"/>
    </row>
    <row r="5" spans="1:8" ht="18" x14ac:dyDescent="0.25">
      <c r="A5" s="59"/>
      <c r="B5" s="59"/>
      <c r="C5" s="59"/>
      <c r="D5" s="59"/>
      <c r="E5" s="59"/>
      <c r="F5" s="59"/>
      <c r="G5" s="81"/>
      <c r="H5" s="81"/>
    </row>
    <row r="6" spans="1:8" ht="45" customHeight="1" thickBot="1" x14ac:dyDescent="0.25">
      <c r="A6" s="101" t="s">
        <v>268</v>
      </c>
      <c r="B6" s="102" t="s">
        <v>606</v>
      </c>
      <c r="C6" s="60"/>
    </row>
    <row r="7" spans="1:8" ht="15.75" x14ac:dyDescent="0.2">
      <c r="A7" s="103" t="s">
        <v>398</v>
      </c>
      <c r="B7" s="171"/>
      <c r="C7" s="115"/>
    </row>
    <row r="8" spans="1:8" x14ac:dyDescent="0.2">
      <c r="A8" s="105" t="s">
        <v>417</v>
      </c>
      <c r="B8" s="168"/>
      <c r="C8" s="115"/>
    </row>
    <row r="9" spans="1:8" x14ac:dyDescent="0.2">
      <c r="A9" s="111">
        <f>'Function Scoring'!P10</f>
        <v>0</v>
      </c>
      <c r="B9" s="169"/>
      <c r="C9" s="115"/>
    </row>
    <row r="10" spans="1:8" x14ac:dyDescent="0.2">
      <c r="A10" s="111">
        <f>'Function Scoring'!Q10</f>
        <v>0</v>
      </c>
      <c r="B10" s="169"/>
      <c r="C10" s="115"/>
    </row>
    <row r="11" spans="1:8" ht="13.5" thickBot="1" x14ac:dyDescent="0.25">
      <c r="A11" s="112">
        <f>'Function Scoring'!R10</f>
        <v>0</v>
      </c>
      <c r="B11" s="170"/>
      <c r="C11" s="115"/>
    </row>
    <row r="12" spans="1:8" ht="15.75" x14ac:dyDescent="0.2">
      <c r="A12" s="108" t="s">
        <v>399</v>
      </c>
      <c r="B12" s="109"/>
      <c r="C12" s="114"/>
    </row>
    <row r="13" spans="1:8" x14ac:dyDescent="0.2">
      <c r="A13" s="101" t="s">
        <v>418</v>
      </c>
      <c r="B13" s="109"/>
      <c r="C13" s="114"/>
    </row>
    <row r="14" spans="1:8" x14ac:dyDescent="0.2">
      <c r="A14" s="111" t="str">
        <f>'Function Scoring'!F10</f>
        <v xml:space="preserve">Stream A - Current </v>
      </c>
      <c r="B14" s="255">
        <v>0.25</v>
      </c>
      <c r="C14" s="115"/>
    </row>
    <row r="15" spans="1:8" x14ac:dyDescent="0.2">
      <c r="A15" s="111" t="str">
        <f>'Function Scoring'!G10</f>
        <v>Stream A - Potential</v>
      </c>
      <c r="B15" s="255">
        <v>0.5</v>
      </c>
      <c r="C15" s="115"/>
    </row>
    <row r="16" spans="1:8" x14ac:dyDescent="0.2">
      <c r="A16" s="111">
        <f>'Function Scoring'!H10</f>
        <v>0</v>
      </c>
      <c r="B16" s="255"/>
      <c r="C16" s="115"/>
    </row>
    <row r="17" spans="1:3" x14ac:dyDescent="0.2">
      <c r="A17" s="111">
        <f>'Function Scoring'!I10</f>
        <v>0</v>
      </c>
      <c r="B17" s="255"/>
      <c r="C17" s="115"/>
    </row>
    <row r="18" spans="1:3" x14ac:dyDescent="0.2">
      <c r="A18" s="111">
        <f>'Function Scoring'!J10</f>
        <v>0</v>
      </c>
      <c r="B18" s="255"/>
      <c r="C18" s="115"/>
    </row>
    <row r="19" spans="1:3" x14ac:dyDescent="0.2">
      <c r="A19" s="111">
        <f>'Function Scoring'!K10</f>
        <v>0</v>
      </c>
      <c r="B19" s="255"/>
      <c r="C19" s="115"/>
    </row>
    <row r="20" spans="1:3" x14ac:dyDescent="0.2">
      <c r="A20" s="111">
        <f>'Function Scoring'!L10</f>
        <v>0</v>
      </c>
      <c r="B20" s="255"/>
      <c r="C20" s="115"/>
    </row>
    <row r="21" spans="1:3" x14ac:dyDescent="0.2">
      <c r="A21" s="111">
        <f>'Function Scoring'!M10</f>
        <v>0</v>
      </c>
      <c r="B21" s="255"/>
      <c r="C21" s="115"/>
    </row>
    <row r="22" spans="1:3" x14ac:dyDescent="0.2">
      <c r="A22" s="111">
        <f>'Function Scoring'!N10</f>
        <v>0</v>
      </c>
      <c r="B22" s="255"/>
      <c r="C22" s="115"/>
    </row>
    <row r="23" spans="1:3" x14ac:dyDescent="0.2">
      <c r="A23" s="111">
        <f>'Function Scoring'!O10</f>
        <v>0</v>
      </c>
      <c r="B23" s="255"/>
      <c r="C23" s="115"/>
    </row>
  </sheetData>
  <sheetProtection password="DBB9" sheet="1" objects="1" scenarios="1"/>
  <protectedRanges>
    <protectedRange sqref="B9:B11 B14:B23" name="Range1"/>
  </protectedRanges>
  <mergeCells count="1">
    <mergeCell ref="A3:F4"/>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37"/>
  <sheetViews>
    <sheetView zoomScale="75" workbookViewId="0">
      <selection activeCell="T20" sqref="T20"/>
    </sheetView>
  </sheetViews>
  <sheetFormatPr defaultRowHeight="12.75" x14ac:dyDescent="0.2"/>
  <sheetData>
    <row r="1" spans="1:13" ht="27.75" x14ac:dyDescent="0.2">
      <c r="A1" s="44"/>
      <c r="B1" s="36"/>
      <c r="C1" s="36"/>
      <c r="D1" s="36"/>
      <c r="E1" s="37"/>
      <c r="F1" s="37"/>
      <c r="G1" s="37"/>
      <c r="H1" s="37"/>
      <c r="I1" s="37"/>
      <c r="J1" s="37"/>
      <c r="K1" s="37"/>
      <c r="L1" s="37"/>
      <c r="M1" s="37"/>
    </row>
    <row r="2" spans="1:13" x14ac:dyDescent="0.2">
      <c r="A2" s="36"/>
      <c r="B2" s="36"/>
      <c r="C2" s="36"/>
      <c r="D2" s="36"/>
      <c r="E2" s="37"/>
      <c r="F2" s="37"/>
      <c r="G2" s="37"/>
      <c r="H2" s="37"/>
      <c r="I2" s="37"/>
      <c r="J2" s="37"/>
      <c r="K2" s="37"/>
      <c r="L2" s="37"/>
      <c r="M2" s="37"/>
    </row>
    <row r="3" spans="1:13" x14ac:dyDescent="0.2">
      <c r="A3" s="36"/>
      <c r="B3" s="36"/>
      <c r="C3" s="36"/>
      <c r="D3" s="36"/>
      <c r="E3" s="37"/>
      <c r="F3" s="37"/>
      <c r="G3" s="37"/>
      <c r="H3" s="37"/>
      <c r="I3" s="37"/>
      <c r="J3" s="37"/>
      <c r="K3" s="37"/>
      <c r="L3" s="37"/>
      <c r="M3" s="37"/>
    </row>
    <row r="4" spans="1:13" x14ac:dyDescent="0.2">
      <c r="A4" s="36"/>
      <c r="B4" s="36"/>
      <c r="C4" s="36"/>
      <c r="D4" s="36"/>
      <c r="E4" s="37"/>
      <c r="F4" s="37"/>
      <c r="G4" s="37"/>
      <c r="H4" s="37"/>
      <c r="I4" s="37"/>
      <c r="J4" s="37"/>
      <c r="K4" s="37"/>
      <c r="L4" s="37"/>
      <c r="M4" s="37"/>
    </row>
    <row r="5" spans="1:13" ht="15" x14ac:dyDescent="0.2">
      <c r="A5" s="43"/>
      <c r="B5" s="42"/>
      <c r="C5" s="42"/>
      <c r="D5" s="42"/>
      <c r="E5" s="55"/>
      <c r="F5" s="55"/>
      <c r="G5" s="55"/>
      <c r="H5" s="55"/>
      <c r="I5" s="55"/>
      <c r="J5" s="55"/>
      <c r="K5" s="55"/>
      <c r="L5" s="55"/>
      <c r="M5" s="55"/>
    </row>
    <row r="6" spans="1:13" ht="15" x14ac:dyDescent="0.2">
      <c r="A6" s="43"/>
      <c r="B6" s="42"/>
      <c r="C6" s="42"/>
      <c r="D6" s="42"/>
      <c r="E6" s="7"/>
      <c r="F6" s="7"/>
      <c r="G6" s="7"/>
      <c r="H6" s="7"/>
      <c r="I6" s="7"/>
      <c r="J6" s="37"/>
      <c r="K6" s="37"/>
      <c r="L6" s="37"/>
      <c r="M6" s="37"/>
    </row>
    <row r="7" spans="1:13" x14ac:dyDescent="0.2">
      <c r="J7" s="37"/>
      <c r="K7" s="37"/>
      <c r="L7" s="37"/>
      <c r="M7" s="37"/>
    </row>
    <row r="8" spans="1:13" x14ac:dyDescent="0.2">
      <c r="J8" s="37"/>
      <c r="K8" s="37"/>
      <c r="L8" s="37"/>
      <c r="M8" s="37"/>
    </row>
    <row r="9" spans="1:13" x14ac:dyDescent="0.2">
      <c r="J9" s="37"/>
      <c r="K9" s="37"/>
      <c r="L9" s="37"/>
      <c r="M9" s="37"/>
    </row>
    <row r="35" spans="1:9" ht="18" x14ac:dyDescent="0.2">
      <c r="A35" s="45"/>
      <c r="B35" s="56"/>
      <c r="C35" s="56"/>
      <c r="D35" s="56"/>
      <c r="E35" s="56"/>
      <c r="F35" s="56"/>
      <c r="G35" s="56"/>
      <c r="H35" s="56"/>
      <c r="I35" s="10"/>
    </row>
    <row r="36" spans="1:9" x14ac:dyDescent="0.2">
      <c r="A36" s="36"/>
      <c r="B36" s="36"/>
      <c r="C36" s="36"/>
      <c r="D36" s="36"/>
      <c r="E36" s="37"/>
      <c r="F36" s="37"/>
      <c r="G36" s="37"/>
      <c r="H36" s="37"/>
      <c r="I36" s="37"/>
    </row>
    <row r="37" spans="1:9" ht="14.25" x14ac:dyDescent="0.2">
      <c r="A37" s="46"/>
      <c r="B37" s="46"/>
      <c r="C37" s="46"/>
      <c r="D37" s="46"/>
      <c r="E37" s="7"/>
      <c r="F37" s="7"/>
      <c r="G37" s="7"/>
      <c r="H37" s="7"/>
      <c r="I37" s="7"/>
    </row>
  </sheetData>
  <sheetProtection password="DBB9" sheet="1"/>
  <phoneticPr fontId="0" type="noConversion"/>
  <pageMargins left="0.75" right="0.75" top="1" bottom="1" header="0.5" footer="0.5"/>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9" tint="0.39997558519241921"/>
  </sheetPr>
  <dimension ref="A1:E125"/>
  <sheetViews>
    <sheetView topLeftCell="A2" workbookViewId="0">
      <selection activeCell="F15" sqref="F15"/>
    </sheetView>
  </sheetViews>
  <sheetFormatPr defaultRowHeight="12.75" x14ac:dyDescent="0.2"/>
  <cols>
    <col min="1" max="1" width="20.5703125" style="36" customWidth="1"/>
    <col min="2" max="2" width="27.28515625" style="39" customWidth="1"/>
    <col min="3" max="3" width="37.28515625" style="150" customWidth="1"/>
    <col min="4" max="16384" width="9.140625" style="36"/>
  </cols>
  <sheetData>
    <row r="1" spans="1:5" s="39" customFormat="1" ht="26.25" x14ac:dyDescent="0.2">
      <c r="A1" s="85" t="s">
        <v>574</v>
      </c>
      <c r="C1" s="121"/>
    </row>
    <row r="2" spans="1:5" s="137" customFormat="1" x14ac:dyDescent="0.2">
      <c r="A2" s="36"/>
      <c r="B2" s="38"/>
      <c r="C2" s="40"/>
    </row>
    <row r="3" spans="1:5" s="137" customFormat="1" ht="12.75" customHeight="1" x14ac:dyDescent="0.2">
      <c r="A3" s="752" t="s">
        <v>442</v>
      </c>
      <c r="B3" s="786"/>
      <c r="C3" s="786"/>
      <c r="D3" s="786"/>
      <c r="E3" s="786"/>
    </row>
    <row r="4" spans="1:5" ht="73.5" customHeight="1" x14ac:dyDescent="0.2">
      <c r="A4" s="786"/>
      <c r="B4" s="786"/>
      <c r="C4" s="786"/>
      <c r="D4" s="786"/>
      <c r="E4" s="786"/>
    </row>
    <row r="5" spans="1:5" ht="13.5" thickBot="1" x14ac:dyDescent="0.25">
      <c r="A5" s="62"/>
      <c r="B5" s="62"/>
      <c r="C5" s="62"/>
      <c r="D5" s="62"/>
    </row>
    <row r="6" spans="1:5" s="137" customFormat="1" ht="23.25" customHeight="1" x14ac:dyDescent="0.2">
      <c r="A6" s="759" t="s">
        <v>398</v>
      </c>
      <c r="B6" s="792"/>
      <c r="C6" s="793"/>
      <c r="D6" s="36"/>
      <c r="E6" s="36"/>
    </row>
    <row r="7" spans="1:5" x14ac:dyDescent="0.2">
      <c r="A7" s="138" t="s">
        <v>416</v>
      </c>
      <c r="B7" s="94">
        <f>'Function Scoring'!P10</f>
        <v>0</v>
      </c>
      <c r="C7" s="145" t="s">
        <v>272</v>
      </c>
    </row>
    <row r="8" spans="1:5" ht="25.5" x14ac:dyDescent="0.2">
      <c r="A8" s="146"/>
      <c r="B8" s="90" t="s">
        <v>394</v>
      </c>
      <c r="C8" s="157"/>
    </row>
    <row r="9" spans="1:5" x14ac:dyDescent="0.2">
      <c r="A9" s="146"/>
      <c r="B9" s="139" t="s">
        <v>509</v>
      </c>
      <c r="C9" s="360"/>
    </row>
    <row r="10" spans="1:5" x14ac:dyDescent="0.2">
      <c r="A10" s="146"/>
      <c r="B10" s="88" t="s">
        <v>273</v>
      </c>
      <c r="C10" s="153" t="e">
        <f>C8/(2*C9)</f>
        <v>#DIV/0!</v>
      </c>
    </row>
    <row r="11" spans="1:5" ht="18.75" x14ac:dyDescent="0.2">
      <c r="A11" s="146"/>
      <c r="B11" s="60" t="s">
        <v>410</v>
      </c>
      <c r="C11" s="154" t="e">
        <f>IF(C10&gt;0.25,1,IF(C10&lt;0.01,0,0.25+3*C10))</f>
        <v>#DIV/0!</v>
      </c>
    </row>
    <row r="12" spans="1:5" x14ac:dyDescent="0.2">
      <c r="A12" s="146"/>
      <c r="B12" s="88"/>
      <c r="C12" s="147"/>
    </row>
    <row r="13" spans="1:5" x14ac:dyDescent="0.2">
      <c r="A13" s="138" t="s">
        <v>416</v>
      </c>
      <c r="B13" s="94">
        <f>'Function Scoring'!Q10</f>
        <v>0</v>
      </c>
      <c r="C13" s="145" t="s">
        <v>272</v>
      </c>
    </row>
    <row r="14" spans="1:5" ht="25.5" x14ac:dyDescent="0.2">
      <c r="A14" s="146"/>
      <c r="B14" s="90" t="s">
        <v>394</v>
      </c>
      <c r="C14" s="157"/>
    </row>
    <row r="15" spans="1:5" x14ac:dyDescent="0.2">
      <c r="A15" s="146"/>
      <c r="B15" s="139" t="s">
        <v>509</v>
      </c>
      <c r="C15" s="360"/>
    </row>
    <row r="16" spans="1:5" x14ac:dyDescent="0.2">
      <c r="A16" s="146"/>
      <c r="B16" s="88" t="s">
        <v>273</v>
      </c>
      <c r="C16" s="153" t="e">
        <f>C14/(2*C15)</f>
        <v>#DIV/0!</v>
      </c>
    </row>
    <row r="17" spans="1:5" ht="18.75" x14ac:dyDescent="0.2">
      <c r="A17" s="146"/>
      <c r="B17" s="60" t="s">
        <v>410</v>
      </c>
      <c r="C17" s="154" t="e">
        <f>IF(C16&gt;0.25,1,IF(C16&lt;0.01,0,0.25+3*C16))</f>
        <v>#DIV/0!</v>
      </c>
    </row>
    <row r="18" spans="1:5" x14ac:dyDescent="0.2">
      <c r="A18" s="146"/>
      <c r="B18" s="88"/>
      <c r="C18" s="147"/>
    </row>
    <row r="19" spans="1:5" x14ac:dyDescent="0.2">
      <c r="A19" s="138" t="s">
        <v>416</v>
      </c>
      <c r="B19" s="94">
        <f>'Function Scoring'!R10</f>
        <v>0</v>
      </c>
      <c r="C19" s="145" t="s">
        <v>272</v>
      </c>
    </row>
    <row r="20" spans="1:5" ht="25.5" x14ac:dyDescent="0.2">
      <c r="A20" s="146"/>
      <c r="B20" s="90" t="s">
        <v>394</v>
      </c>
      <c r="C20" s="157"/>
    </row>
    <row r="21" spans="1:5" x14ac:dyDescent="0.2">
      <c r="A21" s="146"/>
      <c r="B21" s="139" t="s">
        <v>509</v>
      </c>
      <c r="C21" s="360"/>
    </row>
    <row r="22" spans="1:5" x14ac:dyDescent="0.2">
      <c r="A22" s="146"/>
      <c r="B22" s="88" t="s">
        <v>273</v>
      </c>
      <c r="C22" s="153" t="e">
        <f>C20/(2*C21)</f>
        <v>#DIV/0!</v>
      </c>
    </row>
    <row r="23" spans="1:5" ht="19.5" thickBot="1" x14ac:dyDescent="0.25">
      <c r="A23" s="148"/>
      <c r="B23" s="149" t="s">
        <v>410</v>
      </c>
      <c r="C23" s="412" t="e">
        <f>IF(C22&gt;0.25,1,IF(C22&lt;0.01,0,0.25+3*C22))</f>
        <v>#DIV/0!</v>
      </c>
    </row>
    <row r="25" spans="1:5" s="137" customFormat="1" ht="23.25" customHeight="1" x14ac:dyDescent="0.2">
      <c r="A25" s="36"/>
      <c r="B25" s="141" t="s">
        <v>399</v>
      </c>
      <c r="C25" s="150"/>
      <c r="D25" s="36"/>
      <c r="E25" s="36"/>
    </row>
    <row r="26" spans="1:5" x14ac:dyDescent="0.2">
      <c r="A26" s="138" t="s">
        <v>416</v>
      </c>
      <c r="B26" s="94" t="str">
        <f>'Function Scoring'!F10</f>
        <v xml:space="preserve">Stream A - Current </v>
      </c>
      <c r="C26" s="151" t="s">
        <v>272</v>
      </c>
    </row>
    <row r="27" spans="1:5" ht="25.5" x14ac:dyDescent="0.2">
      <c r="B27" s="84" t="s">
        <v>394</v>
      </c>
      <c r="C27" s="259">
        <v>120</v>
      </c>
    </row>
    <row r="28" spans="1:5" x14ac:dyDescent="0.2">
      <c r="B28" s="373" t="s">
        <v>509</v>
      </c>
      <c r="C28" s="413">
        <v>100</v>
      </c>
    </row>
    <row r="29" spans="1:5" x14ac:dyDescent="0.2">
      <c r="B29" s="39" t="s">
        <v>273</v>
      </c>
      <c r="C29" s="414">
        <f>C27/(2*C28)</f>
        <v>0.6</v>
      </c>
    </row>
    <row r="30" spans="1:5" ht="18.75" x14ac:dyDescent="0.2">
      <c r="B30" s="60" t="s">
        <v>410</v>
      </c>
      <c r="C30" s="415">
        <f>IF(C29&gt;0.25,1,IF(C29&lt;0.01,0,0.25+3*C29))</f>
        <v>1</v>
      </c>
    </row>
    <row r="32" spans="1:5" x14ac:dyDescent="0.2">
      <c r="A32" s="138" t="s">
        <v>416</v>
      </c>
      <c r="B32" s="94" t="str">
        <f>'Function Scoring'!G10</f>
        <v>Stream A - Potential</v>
      </c>
      <c r="C32" s="151" t="s">
        <v>272</v>
      </c>
    </row>
    <row r="33" spans="1:3" ht="25.5" x14ac:dyDescent="0.2">
      <c r="B33" s="84" t="s">
        <v>394</v>
      </c>
      <c r="C33" s="259">
        <v>120</v>
      </c>
    </row>
    <row r="34" spans="1:3" x14ac:dyDescent="0.2">
      <c r="B34" s="373" t="s">
        <v>509</v>
      </c>
      <c r="C34" s="413">
        <v>100</v>
      </c>
    </row>
    <row r="35" spans="1:3" x14ac:dyDescent="0.2">
      <c r="B35" s="39" t="s">
        <v>273</v>
      </c>
      <c r="C35" s="414">
        <f>C33/(2*C34)</f>
        <v>0.6</v>
      </c>
    </row>
    <row r="36" spans="1:3" ht="18.75" x14ac:dyDescent="0.2">
      <c r="B36" s="60" t="s">
        <v>410</v>
      </c>
      <c r="C36" s="415">
        <f>IF(C35&gt;0.25,1,IF(C35&lt;0.01,0,0.25+3*C35))</f>
        <v>1</v>
      </c>
    </row>
    <row r="38" spans="1:3" x14ac:dyDescent="0.2">
      <c r="A38" s="138" t="s">
        <v>416</v>
      </c>
      <c r="B38" s="94">
        <f>'Function Scoring'!H10</f>
        <v>0</v>
      </c>
      <c r="C38" s="151" t="s">
        <v>272</v>
      </c>
    </row>
    <row r="39" spans="1:3" ht="25.5" x14ac:dyDescent="0.2">
      <c r="B39" s="84" t="s">
        <v>394</v>
      </c>
      <c r="C39" s="259"/>
    </row>
    <row r="40" spans="1:3" x14ac:dyDescent="0.2">
      <c r="B40" s="373" t="s">
        <v>509</v>
      </c>
      <c r="C40" s="413"/>
    </row>
    <row r="41" spans="1:3" x14ac:dyDescent="0.2">
      <c r="B41" s="39" t="s">
        <v>273</v>
      </c>
      <c r="C41" s="414" t="e">
        <f>C39/(2*C40)</f>
        <v>#DIV/0!</v>
      </c>
    </row>
    <row r="42" spans="1:3" ht="18.75" x14ac:dyDescent="0.2">
      <c r="B42" s="60" t="s">
        <v>410</v>
      </c>
      <c r="C42" s="415" t="e">
        <f>IF(C41&gt;0.25,1,IF(C41&lt;0.01,0,0.25+3*C41))</f>
        <v>#DIV/0!</v>
      </c>
    </row>
    <row r="44" spans="1:3" x14ac:dyDescent="0.2">
      <c r="A44" s="138" t="s">
        <v>416</v>
      </c>
      <c r="B44" s="94">
        <f>'Function Scoring'!I10</f>
        <v>0</v>
      </c>
      <c r="C44" s="151" t="s">
        <v>272</v>
      </c>
    </row>
    <row r="45" spans="1:3" ht="25.5" x14ac:dyDescent="0.2">
      <c r="B45" s="84" t="s">
        <v>394</v>
      </c>
      <c r="C45" s="259"/>
    </row>
    <row r="46" spans="1:3" x14ac:dyDescent="0.2">
      <c r="B46" s="373" t="s">
        <v>509</v>
      </c>
      <c r="C46" s="413"/>
    </row>
    <row r="47" spans="1:3" x14ac:dyDescent="0.2">
      <c r="B47" s="39" t="s">
        <v>273</v>
      </c>
      <c r="C47" s="414" t="e">
        <f>C45/(2*C46)</f>
        <v>#DIV/0!</v>
      </c>
    </row>
    <row r="48" spans="1:3" ht="18.75" x14ac:dyDescent="0.2">
      <c r="B48" s="60" t="s">
        <v>410</v>
      </c>
      <c r="C48" s="164" t="e">
        <f>IF(C47&gt;0.25,1,IF(C47&lt;0.01,0,0.25+3*C47))</f>
        <v>#DIV/0!</v>
      </c>
    </row>
    <row r="49" spans="1:3" x14ac:dyDescent="0.2">
      <c r="C49" s="416"/>
    </row>
    <row r="50" spans="1:3" x14ac:dyDescent="0.2">
      <c r="A50" s="138" t="s">
        <v>416</v>
      </c>
      <c r="B50" s="94">
        <f>'Function Scoring'!J10</f>
        <v>0</v>
      </c>
      <c r="C50" s="151" t="s">
        <v>272</v>
      </c>
    </row>
    <row r="51" spans="1:3" ht="25.5" x14ac:dyDescent="0.2">
      <c r="B51" s="84" t="s">
        <v>394</v>
      </c>
      <c r="C51" s="259"/>
    </row>
    <row r="52" spans="1:3" x14ac:dyDescent="0.2">
      <c r="B52" s="373" t="s">
        <v>509</v>
      </c>
      <c r="C52" s="413"/>
    </row>
    <row r="53" spans="1:3" x14ac:dyDescent="0.2">
      <c r="B53" s="39" t="s">
        <v>273</v>
      </c>
      <c r="C53" s="414" t="e">
        <f>C51/(2*C52)</f>
        <v>#DIV/0!</v>
      </c>
    </row>
    <row r="54" spans="1:3" ht="18.75" x14ac:dyDescent="0.2">
      <c r="B54" s="60" t="s">
        <v>410</v>
      </c>
      <c r="C54" s="415" t="e">
        <f>IF(C53&gt;0.25,1,IF(C53&lt;0.01,0,0.25+3*C53))</f>
        <v>#DIV/0!</v>
      </c>
    </row>
    <row r="56" spans="1:3" x14ac:dyDescent="0.2">
      <c r="A56" s="138" t="s">
        <v>416</v>
      </c>
      <c r="B56" s="94">
        <f>'Function Scoring'!K10</f>
        <v>0</v>
      </c>
      <c r="C56" s="151" t="s">
        <v>272</v>
      </c>
    </row>
    <row r="57" spans="1:3" ht="25.5" x14ac:dyDescent="0.2">
      <c r="B57" s="84" t="s">
        <v>394</v>
      </c>
      <c r="C57" s="259"/>
    </row>
    <row r="58" spans="1:3" x14ac:dyDescent="0.2">
      <c r="B58" s="373" t="s">
        <v>509</v>
      </c>
      <c r="C58" s="413"/>
    </row>
    <row r="59" spans="1:3" x14ac:dyDescent="0.2">
      <c r="B59" s="39" t="s">
        <v>273</v>
      </c>
      <c r="C59" s="414" t="e">
        <f>C57/(2*C58)</f>
        <v>#DIV/0!</v>
      </c>
    </row>
    <row r="60" spans="1:3" ht="18.75" x14ac:dyDescent="0.2">
      <c r="B60" s="60" t="s">
        <v>410</v>
      </c>
      <c r="C60" s="415" t="e">
        <f>IF(C59&gt;0.25,1,IF(C59&lt;0.01,0,0.25+3*C59))</f>
        <v>#DIV/0!</v>
      </c>
    </row>
    <row r="62" spans="1:3" x14ac:dyDescent="0.2">
      <c r="A62" s="138" t="s">
        <v>416</v>
      </c>
      <c r="B62" s="94">
        <f>'Function Scoring'!L10</f>
        <v>0</v>
      </c>
      <c r="C62" s="151" t="s">
        <v>272</v>
      </c>
    </row>
    <row r="63" spans="1:3" ht="25.5" x14ac:dyDescent="0.2">
      <c r="B63" s="84" t="s">
        <v>394</v>
      </c>
      <c r="C63" s="259"/>
    </row>
    <row r="64" spans="1:3" x14ac:dyDescent="0.2">
      <c r="B64" s="139" t="s">
        <v>509</v>
      </c>
      <c r="C64" s="418"/>
    </row>
    <row r="65" spans="1:3" x14ac:dyDescent="0.2">
      <c r="B65" s="39" t="s">
        <v>273</v>
      </c>
      <c r="C65" s="417" t="e">
        <f>C63/(2*C64)</f>
        <v>#DIV/0!</v>
      </c>
    </row>
    <row r="66" spans="1:3" ht="18.75" x14ac:dyDescent="0.2">
      <c r="B66" s="60" t="s">
        <v>410</v>
      </c>
      <c r="C66" s="415" t="e">
        <f>IF(C65&gt;0.25,1,IF(C65&lt;0.01,0,0.25+3*C65))</f>
        <v>#DIV/0!</v>
      </c>
    </row>
    <row r="68" spans="1:3" x14ac:dyDescent="0.2">
      <c r="A68" s="138" t="s">
        <v>416</v>
      </c>
      <c r="B68" s="94">
        <f>'Function Scoring'!M10</f>
        <v>0</v>
      </c>
      <c r="C68" s="151" t="s">
        <v>272</v>
      </c>
    </row>
    <row r="69" spans="1:3" ht="25.5" x14ac:dyDescent="0.2">
      <c r="B69" s="84" t="s">
        <v>394</v>
      </c>
      <c r="C69" s="259"/>
    </row>
    <row r="70" spans="1:3" x14ac:dyDescent="0.2">
      <c r="B70" s="373" t="s">
        <v>509</v>
      </c>
      <c r="C70" s="413"/>
    </row>
    <row r="71" spans="1:3" x14ac:dyDescent="0.2">
      <c r="B71" s="39" t="s">
        <v>273</v>
      </c>
      <c r="C71" s="414" t="e">
        <f>C69/(2*C70)</f>
        <v>#DIV/0!</v>
      </c>
    </row>
    <row r="72" spans="1:3" ht="18.75" x14ac:dyDescent="0.2">
      <c r="B72" s="60" t="s">
        <v>410</v>
      </c>
      <c r="C72" s="415" t="e">
        <f>IF(C71&gt;0.25,1,IF(C71&lt;0.01,0,0.25+3*C71))</f>
        <v>#DIV/0!</v>
      </c>
    </row>
    <row r="74" spans="1:3" x14ac:dyDescent="0.2">
      <c r="A74" s="138" t="s">
        <v>416</v>
      </c>
      <c r="B74" s="94">
        <f>'Function Scoring'!N10</f>
        <v>0</v>
      </c>
      <c r="C74" s="151" t="s">
        <v>272</v>
      </c>
    </row>
    <row r="75" spans="1:3" ht="25.5" x14ac:dyDescent="0.2">
      <c r="B75" s="84" t="s">
        <v>394</v>
      </c>
      <c r="C75" s="259"/>
    </row>
    <row r="76" spans="1:3" x14ac:dyDescent="0.2">
      <c r="B76" s="373" t="s">
        <v>509</v>
      </c>
      <c r="C76" s="413"/>
    </row>
    <row r="77" spans="1:3" x14ac:dyDescent="0.2">
      <c r="B77" s="39" t="s">
        <v>273</v>
      </c>
      <c r="C77" s="414" t="e">
        <f>C75/(2*C76)</f>
        <v>#DIV/0!</v>
      </c>
    </row>
    <row r="78" spans="1:3" ht="18.75" x14ac:dyDescent="0.2">
      <c r="B78" s="60" t="s">
        <v>410</v>
      </c>
      <c r="C78" s="415" t="e">
        <f>IF(C77&gt;0.25,1,IF(C77&lt;0.01,0,0.25+3*C77))</f>
        <v>#DIV/0!</v>
      </c>
    </row>
    <row r="80" spans="1:3" x14ac:dyDescent="0.2">
      <c r="A80" s="138" t="s">
        <v>416</v>
      </c>
      <c r="B80" s="94">
        <f>'Function Scoring'!O10</f>
        <v>0</v>
      </c>
      <c r="C80" s="151" t="s">
        <v>272</v>
      </c>
    </row>
    <row r="81" spans="2:3" ht="25.5" x14ac:dyDescent="0.2">
      <c r="B81" s="84" t="s">
        <v>394</v>
      </c>
      <c r="C81" s="259"/>
    </row>
    <row r="82" spans="2:3" x14ac:dyDescent="0.2">
      <c r="B82" s="373" t="s">
        <v>509</v>
      </c>
      <c r="C82" s="413"/>
    </row>
    <row r="83" spans="2:3" x14ac:dyDescent="0.2">
      <c r="B83" s="39" t="s">
        <v>273</v>
      </c>
      <c r="C83" s="414" t="e">
        <f>C81/(2*C82)</f>
        <v>#DIV/0!</v>
      </c>
    </row>
    <row r="84" spans="2:3" ht="18.75" x14ac:dyDescent="0.2">
      <c r="B84" s="60" t="s">
        <v>410</v>
      </c>
      <c r="C84" s="415" t="e">
        <f>IF(C83&gt;0.25,1,IF(C83&lt;0.01,0,0.25+3*C83))</f>
        <v>#DIV/0!</v>
      </c>
    </row>
    <row r="86" spans="2:3" x14ac:dyDescent="0.2">
      <c r="B86" s="84"/>
      <c r="C86" s="151"/>
    </row>
    <row r="87" spans="2:3" x14ac:dyDescent="0.2">
      <c r="B87" s="84"/>
      <c r="C87" s="152"/>
    </row>
    <row r="89" spans="2:3" x14ac:dyDescent="0.2">
      <c r="C89" s="101"/>
    </row>
    <row r="92" spans="2:3" x14ac:dyDescent="0.2">
      <c r="B92" s="84"/>
      <c r="C92" s="151"/>
    </row>
    <row r="93" spans="2:3" x14ac:dyDescent="0.2">
      <c r="B93" s="84"/>
      <c r="C93" s="152"/>
    </row>
    <row r="95" spans="2:3" x14ac:dyDescent="0.2">
      <c r="C95" s="101"/>
    </row>
    <row r="97" spans="2:3" x14ac:dyDescent="0.2">
      <c r="B97" s="84"/>
      <c r="C97" s="151"/>
    </row>
    <row r="98" spans="2:3" x14ac:dyDescent="0.2">
      <c r="B98" s="84"/>
      <c r="C98" s="152"/>
    </row>
    <row r="100" spans="2:3" x14ac:dyDescent="0.2">
      <c r="C100" s="101"/>
    </row>
    <row r="102" spans="2:3" x14ac:dyDescent="0.2">
      <c r="B102" s="84"/>
      <c r="C102" s="151"/>
    </row>
    <row r="103" spans="2:3" x14ac:dyDescent="0.2">
      <c r="B103" s="84"/>
      <c r="C103" s="152"/>
    </row>
    <row r="105" spans="2:3" x14ac:dyDescent="0.2">
      <c r="C105" s="101"/>
    </row>
    <row r="107" spans="2:3" x14ac:dyDescent="0.2">
      <c r="B107" s="84"/>
      <c r="C107" s="151"/>
    </row>
    <row r="108" spans="2:3" x14ac:dyDescent="0.2">
      <c r="B108" s="84"/>
      <c r="C108" s="152"/>
    </row>
    <row r="110" spans="2:3" x14ac:dyDescent="0.2">
      <c r="C110" s="101"/>
    </row>
    <row r="112" spans="2:3" x14ac:dyDescent="0.2">
      <c r="B112" s="84"/>
      <c r="C112" s="151"/>
    </row>
    <row r="113" spans="2:3" x14ac:dyDescent="0.2">
      <c r="B113" s="84"/>
      <c r="C113" s="152"/>
    </row>
    <row r="115" spans="2:3" x14ac:dyDescent="0.2">
      <c r="C115" s="101"/>
    </row>
    <row r="117" spans="2:3" x14ac:dyDescent="0.2">
      <c r="B117" s="84"/>
      <c r="C117" s="151"/>
    </row>
    <row r="118" spans="2:3" x14ac:dyDescent="0.2">
      <c r="B118" s="84"/>
      <c r="C118" s="152"/>
    </row>
    <row r="120" spans="2:3" x14ac:dyDescent="0.2">
      <c r="C120" s="101"/>
    </row>
    <row r="122" spans="2:3" x14ac:dyDescent="0.2">
      <c r="B122" s="84"/>
      <c r="C122" s="151"/>
    </row>
    <row r="123" spans="2:3" x14ac:dyDescent="0.2">
      <c r="B123" s="84"/>
      <c r="C123" s="152"/>
    </row>
    <row r="125" spans="2:3" x14ac:dyDescent="0.2">
      <c r="C125" s="101"/>
    </row>
  </sheetData>
  <sheetProtection password="DBB9" sheet="1" objects="1" scenarios="1"/>
  <protectedRanges>
    <protectedRange sqref="C81:C82 C75:C76 C69:C70 C63:C64 C57:C58 C51:C52 C45:C46 C39:C40 C33:C34 C27:C28 C20:C21 C14:C15 C8:C9" name="Range1"/>
  </protectedRanges>
  <mergeCells count="2">
    <mergeCell ref="A6:C6"/>
    <mergeCell ref="A3:E4"/>
  </mergeCells>
  <phoneticPr fontId="0" type="noConversion"/>
  <pageMargins left="0.75" right="0.75" top="1" bottom="1" header="0.5" footer="0.5"/>
  <pageSetup paperSize="9" orientation="portrait" horizontalDpi="4294967293"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9" tint="0.39997558519241921"/>
  </sheetPr>
  <dimension ref="A1:H22"/>
  <sheetViews>
    <sheetView workbookViewId="0">
      <selection activeCell="B13" sqref="B13"/>
    </sheetView>
  </sheetViews>
  <sheetFormatPr defaultRowHeight="12.75" x14ac:dyDescent="0.2"/>
  <cols>
    <col min="1" max="1" width="34.140625" style="83" customWidth="1"/>
    <col min="2" max="2" width="21.85546875" style="83" customWidth="1"/>
    <col min="3" max="16384" width="9.140625" style="83"/>
  </cols>
  <sheetData>
    <row r="1" spans="1:8" ht="26.25" x14ac:dyDescent="0.2">
      <c r="A1" s="85" t="s">
        <v>575</v>
      </c>
    </row>
    <row r="2" spans="1:8" x14ac:dyDescent="0.2">
      <c r="A2" s="36"/>
    </row>
    <row r="3" spans="1:8" x14ac:dyDescent="0.2">
      <c r="A3" s="752" t="s">
        <v>98</v>
      </c>
      <c r="B3" s="786"/>
      <c r="C3" s="786"/>
      <c r="D3" s="786"/>
      <c r="E3" s="786"/>
      <c r="F3" s="786"/>
      <c r="G3" s="82"/>
      <c r="H3" s="82"/>
    </row>
    <row r="4" spans="1:8" ht="113.25" customHeight="1" x14ac:dyDescent="0.2">
      <c r="A4" s="786"/>
      <c r="B4" s="786"/>
      <c r="C4" s="786"/>
      <c r="D4" s="786"/>
      <c r="E4" s="786"/>
      <c r="F4" s="786"/>
      <c r="G4" s="82"/>
      <c r="H4" s="82"/>
    </row>
    <row r="5" spans="1:8" ht="51.75" thickBot="1" x14ac:dyDescent="0.25">
      <c r="A5" s="101" t="s">
        <v>268</v>
      </c>
      <c r="B5" s="102" t="s">
        <v>529</v>
      </c>
      <c r="C5" s="60" t="s">
        <v>411</v>
      </c>
    </row>
    <row r="6" spans="1:8" ht="15.75" x14ac:dyDescent="0.2">
      <c r="A6" s="103" t="s">
        <v>398</v>
      </c>
      <c r="B6" s="104"/>
      <c r="C6" s="87"/>
    </row>
    <row r="7" spans="1:8" x14ac:dyDescent="0.2">
      <c r="A7" s="105" t="s">
        <v>417</v>
      </c>
      <c r="B7" s="106"/>
      <c r="C7" s="107"/>
    </row>
    <row r="8" spans="1:8" x14ac:dyDescent="0.2">
      <c r="A8" s="111">
        <f>'Function Scoring'!P10</f>
        <v>0</v>
      </c>
      <c r="B8" s="155"/>
      <c r="C8" s="113">
        <f>IF(B8=1,1,IF(B8=2,0.75,IF(B8=3,0.25,0)))</f>
        <v>0</v>
      </c>
    </row>
    <row r="9" spans="1:8" x14ac:dyDescent="0.2">
      <c r="A9" s="111">
        <f>'Function Scoring'!Q10</f>
        <v>0</v>
      </c>
      <c r="B9" s="155"/>
      <c r="C9" s="113">
        <f>IF(B9=1,1,IF(B9=2,0.75,IF(B9=3,0.25,0)))</f>
        <v>0</v>
      </c>
    </row>
    <row r="10" spans="1:8" ht="13.5" customHeight="1" thickBot="1" x14ac:dyDescent="0.25">
      <c r="A10" s="112">
        <f>'Function Scoring'!R10</f>
        <v>0</v>
      </c>
      <c r="B10" s="156"/>
      <c r="C10" s="98">
        <f>IF(B10=1,1,IF(B10=2,0.75,IF(B10=3,0.25,0)))</f>
        <v>0</v>
      </c>
    </row>
    <row r="11" spans="1:8" ht="15.75" x14ac:dyDescent="0.2">
      <c r="A11" s="108" t="s">
        <v>399</v>
      </c>
      <c r="B11" s="109"/>
      <c r="C11" s="110"/>
    </row>
    <row r="12" spans="1:8" x14ac:dyDescent="0.2">
      <c r="A12" s="101" t="s">
        <v>418</v>
      </c>
      <c r="B12" s="109"/>
      <c r="C12" s="114"/>
    </row>
    <row r="13" spans="1:8" x14ac:dyDescent="0.2">
      <c r="A13" s="111" t="str">
        <f>'Function Scoring'!F10</f>
        <v xml:space="preserve">Stream A - Current </v>
      </c>
      <c r="B13" s="256">
        <v>2</v>
      </c>
      <c r="C13" s="116">
        <f t="shared" ref="C13:C22" si="0">IF(B13=1,1,IF(B13=2,0.75,IF(B13=3,0.25,0)))</f>
        <v>0.75</v>
      </c>
    </row>
    <row r="14" spans="1:8" x14ac:dyDescent="0.2">
      <c r="A14" s="111" t="str">
        <f>'Function Scoring'!G10</f>
        <v>Stream A - Potential</v>
      </c>
      <c r="B14" s="256">
        <v>2</v>
      </c>
      <c r="C14" s="116">
        <f t="shared" si="0"/>
        <v>0.75</v>
      </c>
    </row>
    <row r="15" spans="1:8" x14ac:dyDescent="0.2">
      <c r="A15" s="111">
        <f>'Function Scoring'!H10</f>
        <v>0</v>
      </c>
      <c r="B15" s="256"/>
      <c r="C15" s="116">
        <f t="shared" si="0"/>
        <v>0</v>
      </c>
    </row>
    <row r="16" spans="1:8" x14ac:dyDescent="0.2">
      <c r="A16" s="111">
        <f>'Function Scoring'!I10</f>
        <v>0</v>
      </c>
      <c r="B16" s="256"/>
      <c r="C16" s="116">
        <f t="shared" si="0"/>
        <v>0</v>
      </c>
    </row>
    <row r="17" spans="1:3" x14ac:dyDescent="0.2">
      <c r="A17" s="111">
        <f>'Function Scoring'!J10</f>
        <v>0</v>
      </c>
      <c r="B17" s="256"/>
      <c r="C17" s="116">
        <f t="shared" si="0"/>
        <v>0</v>
      </c>
    </row>
    <row r="18" spans="1:3" x14ac:dyDescent="0.2">
      <c r="A18" s="111">
        <f>'Function Scoring'!K10</f>
        <v>0</v>
      </c>
      <c r="B18" s="256"/>
      <c r="C18" s="116">
        <f t="shared" si="0"/>
        <v>0</v>
      </c>
    </row>
    <row r="19" spans="1:3" x14ac:dyDescent="0.2">
      <c r="A19" s="111">
        <f>'Function Scoring'!L10</f>
        <v>0</v>
      </c>
      <c r="B19" s="256"/>
      <c r="C19" s="116">
        <f t="shared" si="0"/>
        <v>0</v>
      </c>
    </row>
    <row r="20" spans="1:3" x14ac:dyDescent="0.2">
      <c r="A20" s="111">
        <f>'Function Scoring'!M10</f>
        <v>0</v>
      </c>
      <c r="B20" s="256"/>
      <c r="C20" s="116">
        <f t="shared" si="0"/>
        <v>0</v>
      </c>
    </row>
    <row r="21" spans="1:3" x14ac:dyDescent="0.2">
      <c r="A21" s="111">
        <f>'Function Scoring'!N10</f>
        <v>0</v>
      </c>
      <c r="B21" s="256"/>
      <c r="C21" s="116">
        <f t="shared" si="0"/>
        <v>0</v>
      </c>
    </row>
    <row r="22" spans="1:3" x14ac:dyDescent="0.2">
      <c r="A22" s="111">
        <f>'Function Scoring'!O10</f>
        <v>0</v>
      </c>
      <c r="B22" s="256"/>
      <c r="C22" s="116">
        <f t="shared" si="0"/>
        <v>0</v>
      </c>
    </row>
  </sheetData>
  <sheetProtection password="DBB9" sheet="1" objects="1" scenarios="1"/>
  <protectedRanges>
    <protectedRange sqref="B8:B10 B13:B22" name="Range1"/>
  </protectedRanges>
  <mergeCells count="1">
    <mergeCell ref="A3:F4"/>
  </mergeCells>
  <phoneticPr fontId="0"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9">
    <tabColor theme="9" tint="0.39997558519241921"/>
  </sheetPr>
  <dimension ref="A1:T20"/>
  <sheetViews>
    <sheetView workbookViewId="0">
      <pane xSplit="1" topLeftCell="B1" activePane="topRight" state="frozen"/>
      <selection pane="topRight" activeCell="F11" sqref="F11"/>
    </sheetView>
  </sheetViews>
  <sheetFormatPr defaultRowHeight="12.75" x14ac:dyDescent="0.2"/>
  <cols>
    <col min="1" max="1" width="36.5703125" style="7" customWidth="1"/>
    <col min="2" max="16384" width="9.140625" style="7"/>
  </cols>
  <sheetData>
    <row r="1" spans="1:20" ht="26.25" x14ac:dyDescent="0.2">
      <c r="A1" s="31" t="s">
        <v>584</v>
      </c>
    </row>
    <row r="2" spans="1:20" x14ac:dyDescent="0.2">
      <c r="A2" s="4"/>
    </row>
    <row r="3" spans="1:20" x14ac:dyDescent="0.2">
      <c r="A3" s="751" t="s">
        <v>539</v>
      </c>
      <c r="B3" s="777"/>
      <c r="C3" s="777"/>
      <c r="D3" s="777"/>
      <c r="E3" s="777"/>
      <c r="F3" s="777"/>
      <c r="G3" s="777"/>
      <c r="H3" s="777"/>
      <c r="I3" s="777"/>
      <c r="J3" s="777"/>
      <c r="K3" s="777"/>
      <c r="L3" s="766"/>
      <c r="M3" s="766"/>
      <c r="N3" s="766"/>
    </row>
    <row r="4" spans="1:20" ht="103.5" customHeight="1" x14ac:dyDescent="0.2">
      <c r="A4" s="777"/>
      <c r="B4" s="777"/>
      <c r="C4" s="777"/>
      <c r="D4" s="777"/>
      <c r="E4" s="777"/>
      <c r="F4" s="777"/>
      <c r="G4" s="777"/>
      <c r="H4" s="777"/>
      <c r="I4" s="777"/>
      <c r="J4" s="777"/>
      <c r="K4" s="777"/>
      <c r="L4" s="766"/>
      <c r="M4" s="766"/>
      <c r="N4" s="766"/>
    </row>
    <row r="5" spans="1:20" ht="18.75" thickBot="1" x14ac:dyDescent="0.25">
      <c r="A5" s="282"/>
      <c r="B5" s="282"/>
      <c r="C5" s="282"/>
      <c r="D5" s="282"/>
      <c r="E5" s="282"/>
      <c r="F5" s="282"/>
      <c r="G5" s="282"/>
      <c r="H5" s="282"/>
      <c r="I5" s="282"/>
      <c r="J5" s="282"/>
      <c r="K5" s="282"/>
    </row>
    <row r="6" spans="1:20" ht="15" x14ac:dyDescent="0.2">
      <c r="B6" s="780" t="s">
        <v>420</v>
      </c>
      <c r="C6" s="782"/>
      <c r="D6" s="784"/>
      <c r="E6" s="763" t="s">
        <v>421</v>
      </c>
      <c r="F6" s="763"/>
      <c r="G6" s="763"/>
      <c r="H6" s="763"/>
      <c r="I6" s="763"/>
      <c r="J6" s="763"/>
      <c r="K6" s="763"/>
      <c r="L6" s="763"/>
      <c r="M6" s="763"/>
      <c r="N6" s="763"/>
    </row>
    <row r="7" spans="1:20" x14ac:dyDescent="0.2">
      <c r="A7" s="5" t="s">
        <v>126</v>
      </c>
      <c r="B7" s="160">
        <f>'Function Scoring'!P10</f>
        <v>0</v>
      </c>
      <c r="C7" s="4">
        <f>'Function Scoring'!Q10</f>
        <v>0</v>
      </c>
      <c r="D7" s="161">
        <f>'Function Scoring'!R10</f>
        <v>0</v>
      </c>
      <c r="E7" s="162" t="str">
        <f>'Function Scoring'!F10</f>
        <v xml:space="preserve">Stream A - Current </v>
      </c>
      <c r="F7" s="162" t="str">
        <f>'Function Scoring'!G10</f>
        <v>Stream A - Potential</v>
      </c>
      <c r="G7" s="162">
        <f>'Function Scoring'!H10</f>
        <v>0</v>
      </c>
      <c r="H7" s="162">
        <f>'Function Scoring'!I10</f>
        <v>0</v>
      </c>
      <c r="I7" s="162">
        <f>'Function Scoring'!J10</f>
        <v>0</v>
      </c>
      <c r="J7" s="162">
        <f>'Function Scoring'!K10</f>
        <v>0</v>
      </c>
      <c r="K7" s="162">
        <f>'Function Scoring'!L10</f>
        <v>0</v>
      </c>
      <c r="L7" s="162">
        <f>'Function Scoring'!M10</f>
        <v>0</v>
      </c>
      <c r="M7" s="162">
        <f>'Function Scoring'!N10</f>
        <v>0</v>
      </c>
      <c r="N7" s="162">
        <f>'Function Scoring'!O10</f>
        <v>0</v>
      </c>
      <c r="O7" s="4"/>
      <c r="P7" s="4"/>
      <c r="Q7" s="4"/>
      <c r="R7" s="4"/>
      <c r="S7" s="4"/>
    </row>
    <row r="8" spans="1:20" x14ac:dyDescent="0.2">
      <c r="A8" s="2" t="s">
        <v>7</v>
      </c>
      <c r="B8" s="610"/>
      <c r="C8" s="611"/>
      <c r="D8" s="612"/>
      <c r="E8" s="613">
        <v>10</v>
      </c>
      <c r="F8" s="613">
        <v>13</v>
      </c>
      <c r="G8" s="613"/>
      <c r="H8" s="613"/>
      <c r="I8" s="613"/>
      <c r="J8" s="613"/>
      <c r="K8" s="613"/>
      <c r="L8" s="613"/>
      <c r="M8" s="613"/>
      <c r="N8" s="613"/>
    </row>
    <row r="9" spans="1:20" x14ac:dyDescent="0.2">
      <c r="A9" s="2" t="s">
        <v>6</v>
      </c>
      <c r="B9" s="610"/>
      <c r="C9" s="611"/>
      <c r="D9" s="612"/>
      <c r="E9" s="613">
        <v>10</v>
      </c>
      <c r="F9" s="613">
        <v>13</v>
      </c>
      <c r="G9" s="613"/>
      <c r="H9" s="613"/>
      <c r="I9" s="613"/>
      <c r="J9" s="613"/>
      <c r="K9" s="613"/>
      <c r="L9" s="613"/>
      <c r="M9" s="613"/>
      <c r="N9" s="613"/>
    </row>
    <row r="10" spans="1:20" x14ac:dyDescent="0.2">
      <c r="A10" s="2" t="s">
        <v>8</v>
      </c>
      <c r="B10" s="610"/>
      <c r="C10" s="614"/>
      <c r="D10" s="612"/>
      <c r="E10" s="613">
        <v>5</v>
      </c>
      <c r="F10" s="615">
        <v>12</v>
      </c>
      <c r="G10" s="615"/>
      <c r="H10" s="615"/>
      <c r="I10" s="615"/>
      <c r="J10" s="615"/>
      <c r="K10" s="615"/>
      <c r="L10" s="615"/>
      <c r="M10" s="615"/>
      <c r="N10" s="615"/>
    </row>
    <row r="11" spans="1:20" x14ac:dyDescent="0.2">
      <c r="A11" s="2" t="s">
        <v>9</v>
      </c>
      <c r="B11" s="610"/>
      <c r="C11" s="611"/>
      <c r="D11" s="612"/>
      <c r="E11" s="613">
        <v>11</v>
      </c>
      <c r="F11" s="613">
        <v>18</v>
      </c>
      <c r="G11" s="613"/>
      <c r="H11" s="613"/>
      <c r="I11" s="613"/>
      <c r="J11" s="613"/>
      <c r="K11" s="613"/>
      <c r="L11" s="613"/>
      <c r="M11" s="613"/>
      <c r="N11" s="613"/>
    </row>
    <row r="12" spans="1:20" ht="24" x14ac:dyDescent="0.2">
      <c r="A12" s="2" t="s">
        <v>10</v>
      </c>
      <c r="B12" s="610"/>
      <c r="C12" s="611"/>
      <c r="D12" s="612"/>
      <c r="E12" s="613">
        <v>4</v>
      </c>
      <c r="F12" s="613">
        <v>10</v>
      </c>
      <c r="G12" s="613"/>
      <c r="H12" s="613"/>
      <c r="I12" s="613"/>
      <c r="J12" s="613"/>
      <c r="K12" s="613"/>
      <c r="L12" s="613"/>
      <c r="M12" s="613"/>
      <c r="N12" s="613"/>
    </row>
    <row r="13" spans="1:20" x14ac:dyDescent="0.2">
      <c r="A13" s="4" t="s">
        <v>297</v>
      </c>
      <c r="B13" s="338">
        <f>SUM(B8:B12)/100</f>
        <v>0</v>
      </c>
      <c r="C13" s="164">
        <f t="shared" ref="C13:N13" si="0">SUM(C8:C12)/100</f>
        <v>0</v>
      </c>
      <c r="D13" s="339">
        <f t="shared" si="0"/>
        <v>0</v>
      </c>
      <c r="E13" s="338">
        <f t="shared" si="0"/>
        <v>0.4</v>
      </c>
      <c r="F13" s="164">
        <f t="shared" si="0"/>
        <v>0.66</v>
      </c>
      <c r="G13" s="164">
        <f t="shared" si="0"/>
        <v>0</v>
      </c>
      <c r="H13" s="164">
        <f t="shared" si="0"/>
        <v>0</v>
      </c>
      <c r="I13" s="164">
        <f t="shared" si="0"/>
        <v>0</v>
      </c>
      <c r="J13" s="164">
        <f t="shared" si="0"/>
        <v>0</v>
      </c>
      <c r="K13" s="164">
        <f t="shared" si="0"/>
        <v>0</v>
      </c>
      <c r="L13" s="164">
        <f t="shared" si="0"/>
        <v>0</v>
      </c>
      <c r="M13" s="164">
        <f t="shared" si="0"/>
        <v>0</v>
      </c>
      <c r="N13" s="164">
        <f t="shared" si="0"/>
        <v>0</v>
      </c>
      <c r="O13" s="4"/>
      <c r="P13" s="4"/>
      <c r="Q13" s="4"/>
      <c r="R13" s="4"/>
      <c r="S13" s="4"/>
    </row>
    <row r="14" spans="1:20" x14ac:dyDescent="0.2">
      <c r="A14" s="4" t="s">
        <v>314</v>
      </c>
      <c r="B14" s="338">
        <f>AVERAGE(B13:D13)</f>
        <v>0</v>
      </c>
      <c r="C14" s="164"/>
      <c r="D14" s="411"/>
      <c r="E14" s="79"/>
      <c r="F14" s="79"/>
      <c r="G14" s="79"/>
      <c r="H14" s="79"/>
      <c r="I14" s="79"/>
      <c r="J14" s="79"/>
      <c r="K14" s="79"/>
      <c r="L14" s="79"/>
      <c r="M14" s="79"/>
      <c r="N14" s="79"/>
      <c r="O14" s="4"/>
      <c r="P14" s="4"/>
      <c r="Q14" s="4"/>
      <c r="R14" s="4"/>
      <c r="S14" s="4"/>
    </row>
    <row r="15" spans="1:20" ht="18" customHeight="1" x14ac:dyDescent="0.2">
      <c r="A15" s="616" t="s">
        <v>11</v>
      </c>
      <c r="B15" s="617">
        <v>0.85</v>
      </c>
      <c r="C15" s="164"/>
      <c r="D15" s="618"/>
      <c r="E15" s="79"/>
      <c r="F15" s="79"/>
      <c r="G15" s="79"/>
      <c r="H15" s="79"/>
      <c r="I15" s="79"/>
      <c r="J15" s="79"/>
      <c r="K15" s="79"/>
      <c r="L15" s="79"/>
      <c r="M15" s="79"/>
      <c r="N15" s="79"/>
      <c r="O15" s="4"/>
      <c r="P15" s="4"/>
      <c r="Q15" s="4"/>
      <c r="R15" s="4"/>
      <c r="S15" s="4"/>
    </row>
    <row r="16" spans="1:20" s="30" customFormat="1" ht="19.5" thickBot="1" x14ac:dyDescent="0.25">
      <c r="A16" s="619" t="s">
        <v>403</v>
      </c>
      <c r="B16" s="330">
        <f t="shared" ref="B16:N16" si="1">IF(B13/$B15&gt;1,1,B13/$B15)</f>
        <v>0</v>
      </c>
      <c r="C16" s="331">
        <f t="shared" si="1"/>
        <v>0</v>
      </c>
      <c r="D16" s="332">
        <f t="shared" si="1"/>
        <v>0</v>
      </c>
      <c r="E16" s="335">
        <f t="shared" si="1"/>
        <v>0.4705882352941177</v>
      </c>
      <c r="F16" s="336">
        <f t="shared" si="1"/>
        <v>0.77647058823529413</v>
      </c>
      <c r="G16" s="336">
        <f t="shared" si="1"/>
        <v>0</v>
      </c>
      <c r="H16" s="336">
        <f t="shared" si="1"/>
        <v>0</v>
      </c>
      <c r="I16" s="336">
        <f t="shared" si="1"/>
        <v>0</v>
      </c>
      <c r="J16" s="336">
        <f t="shared" si="1"/>
        <v>0</v>
      </c>
      <c r="K16" s="336">
        <f t="shared" si="1"/>
        <v>0</v>
      </c>
      <c r="L16" s="336">
        <f t="shared" si="1"/>
        <v>0</v>
      </c>
      <c r="M16" s="336">
        <f t="shared" si="1"/>
        <v>0</v>
      </c>
      <c r="N16" s="336">
        <f t="shared" si="1"/>
        <v>0</v>
      </c>
      <c r="O16" s="620"/>
      <c r="P16" s="620"/>
      <c r="Q16" s="620"/>
      <c r="R16" s="620"/>
      <c r="S16" s="620"/>
      <c r="T16" s="620"/>
    </row>
    <row r="18" spans="2:2" ht="18" x14ac:dyDescent="0.2">
      <c r="B18" s="268" t="s">
        <v>543</v>
      </c>
    </row>
    <row r="20" spans="2:2" x14ac:dyDescent="0.2">
      <c r="B20" s="322"/>
    </row>
  </sheetData>
  <sheetProtection password="DBB9" sheet="1" objects="1" scenarios="1"/>
  <protectedRanges>
    <protectedRange sqref="B8:N12" name="Range1"/>
  </protectedRanges>
  <mergeCells count="3">
    <mergeCell ref="E6:N6"/>
    <mergeCell ref="B6:D6"/>
    <mergeCell ref="A3:N4"/>
  </mergeCells>
  <phoneticPr fontId="0" type="noConversion"/>
  <conditionalFormatting sqref="B8:N12">
    <cfRule type="cellIs" dxfId="8" priority="2" stopIfTrue="1" operator="greaterThan">
      <formula>20</formula>
    </cfRule>
  </conditionalFormatting>
  <conditionalFormatting sqref="B16:N16">
    <cfRule type="cellIs" dxfId="7" priority="1" stopIfTrue="1" operator="greaterThan">
      <formula>1</formula>
    </cfRule>
  </conditionalFormatting>
  <pageMargins left="0.75" right="0.75" top="1" bottom="1" header="0.5" footer="0.5"/>
  <pageSetup paperSize="9" orientation="portrait" horizontalDpi="4294967293"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0">
    <tabColor theme="9" tint="0.39997558519241921"/>
  </sheetPr>
  <dimension ref="A1:V21"/>
  <sheetViews>
    <sheetView workbookViewId="0">
      <selection activeCell="I20" sqref="I20"/>
    </sheetView>
  </sheetViews>
  <sheetFormatPr defaultRowHeight="12.75" x14ac:dyDescent="0.2"/>
  <cols>
    <col min="1" max="1" width="39.85546875" style="36" customWidth="1"/>
    <col min="2" max="2" width="11.28515625" style="36" customWidth="1"/>
    <col min="3" max="4" width="9.140625" style="36"/>
    <col min="5" max="5" width="11.28515625" style="36" customWidth="1"/>
    <col min="6" max="7" width="9.140625" style="36"/>
    <col min="8" max="8" width="9.5703125" style="36" bestFit="1" customWidth="1"/>
    <col min="9" max="16384" width="9.140625" style="36"/>
  </cols>
  <sheetData>
    <row r="1" spans="1:22" s="39" customFormat="1" ht="26.25" x14ac:dyDescent="0.2">
      <c r="A1" s="85" t="s">
        <v>585</v>
      </c>
      <c r="C1" s="38"/>
      <c r="F1" s="38"/>
    </row>
    <row r="2" spans="1:22" s="137" customFormat="1" x14ac:dyDescent="0.2">
      <c r="A2" s="36"/>
      <c r="B2" s="38"/>
      <c r="E2" s="38"/>
    </row>
    <row r="3" spans="1:22" s="137" customFormat="1" x14ac:dyDescent="0.2">
      <c r="A3" s="752" t="s">
        <v>97</v>
      </c>
      <c r="B3" s="753"/>
      <c r="C3" s="753"/>
      <c r="D3" s="753"/>
      <c r="E3" s="753"/>
      <c r="F3" s="753"/>
      <c r="G3" s="753"/>
      <c r="H3" s="753"/>
      <c r="I3" s="753"/>
      <c r="J3" s="753"/>
      <c r="K3" s="753"/>
      <c r="L3" s="10"/>
      <c r="M3" s="10"/>
      <c r="N3" s="62"/>
    </row>
    <row r="4" spans="1:22" s="137" customFormat="1" ht="54" customHeight="1" x14ac:dyDescent="0.2">
      <c r="A4" s="753"/>
      <c r="B4" s="753"/>
      <c r="C4" s="753"/>
      <c r="D4" s="753"/>
      <c r="E4" s="753"/>
      <c r="F4" s="753"/>
      <c r="G4" s="753"/>
      <c r="H4" s="753"/>
      <c r="I4" s="753"/>
      <c r="J4" s="753"/>
      <c r="K4" s="753"/>
      <c r="L4" s="10"/>
      <c r="M4" s="10"/>
      <c r="N4" s="62"/>
    </row>
    <row r="5" spans="1:22" s="137" customFormat="1" ht="34.5" customHeight="1" x14ac:dyDescent="0.2">
      <c r="A5" s="753"/>
      <c r="B5" s="753"/>
      <c r="C5" s="753"/>
      <c r="D5" s="753"/>
      <c r="E5" s="753"/>
      <c r="F5" s="753"/>
      <c r="G5" s="753"/>
      <c r="H5" s="753"/>
      <c r="I5" s="753"/>
      <c r="J5" s="753"/>
      <c r="K5" s="753"/>
      <c r="L5" s="10"/>
      <c r="M5" s="10"/>
      <c r="N5" s="62"/>
    </row>
    <row r="6" spans="1:22" s="137" customFormat="1" ht="16.5" thickBot="1" x14ac:dyDescent="0.25">
      <c r="A6" s="60"/>
      <c r="B6" s="798"/>
      <c r="C6" s="800"/>
      <c r="D6" s="800"/>
      <c r="E6" s="800"/>
      <c r="F6" s="62"/>
      <c r="G6" s="62"/>
      <c r="H6" s="62"/>
      <c r="I6" s="62"/>
      <c r="J6" s="62"/>
      <c r="K6" s="62"/>
      <c r="L6" s="62"/>
      <c r="M6" s="62"/>
      <c r="N6" s="62"/>
    </row>
    <row r="7" spans="1:22" s="137" customFormat="1" ht="20.25" customHeight="1" x14ac:dyDescent="0.2">
      <c r="A7" s="798" t="s">
        <v>268</v>
      </c>
      <c r="B7" s="794" t="s">
        <v>420</v>
      </c>
      <c r="C7" s="795"/>
      <c r="D7" s="796"/>
      <c r="E7" s="797" t="s">
        <v>421</v>
      </c>
      <c r="F7" s="797"/>
      <c r="G7" s="797"/>
      <c r="H7" s="797"/>
      <c r="I7" s="797"/>
      <c r="J7" s="797"/>
      <c r="K7" s="797"/>
      <c r="L7" s="797"/>
      <c r="M7" s="797"/>
      <c r="N7" s="797"/>
    </row>
    <row r="8" spans="1:22" x14ac:dyDescent="0.2">
      <c r="A8" s="799"/>
      <c r="B8" s="138">
        <f>'Function Scoring'!P10</f>
        <v>0</v>
      </c>
      <c r="C8" s="39">
        <f>'Function Scoring'!Q10</f>
        <v>0</v>
      </c>
      <c r="D8" s="158">
        <f>'Function Scoring'!R10</f>
        <v>0</v>
      </c>
      <c r="E8" s="159" t="str">
        <f>'Function Scoring'!F10</f>
        <v xml:space="preserve">Stream A - Current </v>
      </c>
      <c r="F8" s="159" t="str">
        <f>'Function Scoring'!G10</f>
        <v>Stream A - Potential</v>
      </c>
      <c r="G8" s="159">
        <f>'Function Scoring'!H10</f>
        <v>0</v>
      </c>
      <c r="H8" s="159">
        <f>'Function Scoring'!I10</f>
        <v>0</v>
      </c>
      <c r="I8" s="159">
        <f>'Function Scoring'!J10</f>
        <v>0</v>
      </c>
      <c r="J8" s="159">
        <f>'Function Scoring'!K10</f>
        <v>0</v>
      </c>
      <c r="K8" s="159">
        <f>'Function Scoring'!L10</f>
        <v>0</v>
      </c>
      <c r="L8" s="159">
        <f>'Function Scoring'!M10</f>
        <v>0</v>
      </c>
      <c r="M8" s="159">
        <f>'Function Scoring'!N10</f>
        <v>0</v>
      </c>
      <c r="N8" s="159">
        <f>'Function Scoring'!O10</f>
        <v>0</v>
      </c>
    </row>
    <row r="9" spans="1:22" ht="27" x14ac:dyDescent="0.2">
      <c r="A9" s="38" t="s">
        <v>412</v>
      </c>
      <c r="B9" s="69" t="e">
        <f>Vdod!G9</f>
        <v>#DIV/0!</v>
      </c>
      <c r="C9" s="70" t="e">
        <f>Vdod!G10</f>
        <v>#DIV/0!</v>
      </c>
      <c r="D9" s="71" t="e">
        <f>Vdod!G11</f>
        <v>#DIV/0!</v>
      </c>
      <c r="E9" s="70">
        <f>Vdod!G14</f>
        <v>0.60000000000000009</v>
      </c>
      <c r="F9" s="70">
        <f>Vdod!G15</f>
        <v>0.60000000000000009</v>
      </c>
      <c r="G9" s="70" t="e">
        <f>Vdod!G16</f>
        <v>#DIV/0!</v>
      </c>
      <c r="H9" s="70" t="e">
        <f>Vdod!G17</f>
        <v>#DIV/0!</v>
      </c>
      <c r="I9" s="70" t="e">
        <f>Vdod!G18</f>
        <v>#DIV/0!</v>
      </c>
      <c r="J9" s="70" t="e">
        <f>Vdod!G19</f>
        <v>#DIV/0!</v>
      </c>
      <c r="K9" s="70" t="e">
        <f>Vdod!G20</f>
        <v>#DIV/0!</v>
      </c>
      <c r="L9" s="70" t="e">
        <f>Vdod!G21</f>
        <v>#DIV/0!</v>
      </c>
      <c r="M9" s="70" t="e">
        <f>Vdod!G22</f>
        <v>#DIV/0!</v>
      </c>
      <c r="N9" s="70" t="e">
        <f>Vdod!G23</f>
        <v>#DIV/0!</v>
      </c>
    </row>
    <row r="10" spans="1:22" ht="27" x14ac:dyDescent="0.2">
      <c r="A10" s="38" t="s">
        <v>404</v>
      </c>
      <c r="B10" s="249" t="e">
        <f>Vshade!D16</f>
        <v>#DIV/0!</v>
      </c>
      <c r="C10" s="250" t="e">
        <f>Vshade!G16</f>
        <v>#DIV/0!</v>
      </c>
      <c r="D10" s="251" t="e">
        <f>Vshade!J16</f>
        <v>#DIV/0!</v>
      </c>
      <c r="E10" s="250">
        <f>Vshade!M16</f>
        <v>0.6</v>
      </c>
      <c r="F10" s="250">
        <f>Vshade!P16</f>
        <v>0.9</v>
      </c>
      <c r="G10" s="250" t="e">
        <f>Vshade!S16</f>
        <v>#DIV/0!</v>
      </c>
      <c r="H10" s="250" t="e">
        <f>Vshade!V16</f>
        <v>#DIV/0!</v>
      </c>
      <c r="I10" s="250" t="e">
        <f>Vshade!Y16</f>
        <v>#DIV/0!</v>
      </c>
      <c r="J10" s="250" t="e">
        <f>Vshade!AB16</f>
        <v>#DIV/0!</v>
      </c>
      <c r="K10" s="250" t="e">
        <f>Vshade!AE16</f>
        <v>#DIV/0!</v>
      </c>
      <c r="L10" s="250" t="e">
        <f>Vshade!AH16</f>
        <v>#DIV/0!</v>
      </c>
      <c r="M10" s="250" t="e">
        <f>Vshade!AK16</f>
        <v>#DIV/0!</v>
      </c>
      <c r="N10" s="250" t="e">
        <f>Vshade!AN16</f>
        <v>#DIV/0!</v>
      </c>
    </row>
    <row r="11" spans="1:22" x14ac:dyDescent="0.2">
      <c r="A11" s="39" t="s">
        <v>426</v>
      </c>
      <c r="B11" s="237"/>
      <c r="C11" s="165"/>
      <c r="D11" s="236"/>
      <c r="E11" s="257">
        <v>4</v>
      </c>
      <c r="F11" s="258">
        <v>2</v>
      </c>
      <c r="G11" s="258"/>
      <c r="H11" s="258"/>
      <c r="I11" s="258"/>
      <c r="J11" s="258"/>
      <c r="K11" s="258"/>
      <c r="L11" s="258"/>
      <c r="M11" s="258"/>
      <c r="N11" s="258"/>
    </row>
    <row r="12" spans="1:22" x14ac:dyDescent="0.2">
      <c r="A12" s="39" t="s">
        <v>427</v>
      </c>
      <c r="B12" s="78">
        <f t="shared" ref="B12:N12" si="0">IF(B11=1,1, IF(B11=2,0.5,IF(B11=3,0.2,IF(B11=4,0.1,0))))</f>
        <v>0</v>
      </c>
      <c r="C12" s="79">
        <f t="shared" si="0"/>
        <v>0</v>
      </c>
      <c r="D12" s="238">
        <f t="shared" si="0"/>
        <v>0</v>
      </c>
      <c r="E12" s="79">
        <f t="shared" si="0"/>
        <v>0.1</v>
      </c>
      <c r="F12" s="79">
        <f t="shared" si="0"/>
        <v>0.5</v>
      </c>
      <c r="G12" s="79">
        <f t="shared" si="0"/>
        <v>0</v>
      </c>
      <c r="H12" s="79">
        <f t="shared" si="0"/>
        <v>0</v>
      </c>
      <c r="I12" s="79">
        <f t="shared" si="0"/>
        <v>0</v>
      </c>
      <c r="J12" s="79">
        <f t="shared" si="0"/>
        <v>0</v>
      </c>
      <c r="K12" s="79">
        <f t="shared" si="0"/>
        <v>0</v>
      </c>
      <c r="L12" s="79">
        <f t="shared" si="0"/>
        <v>0</v>
      </c>
      <c r="M12" s="79">
        <f t="shared" si="0"/>
        <v>0</v>
      </c>
      <c r="N12" s="79">
        <f t="shared" si="0"/>
        <v>0</v>
      </c>
    </row>
    <row r="13" spans="1:22" ht="24" thickBot="1" x14ac:dyDescent="0.25">
      <c r="A13" s="74" t="s">
        <v>397</v>
      </c>
      <c r="B13" s="72" t="e">
        <f>B9*((B10+B12)/2)</f>
        <v>#DIV/0!</v>
      </c>
      <c r="C13" s="73" t="e">
        <f>C9*((C10+C12)/2)</f>
        <v>#DIV/0!</v>
      </c>
      <c r="D13" s="252" t="e">
        <f>D9*((D10+D12)/2)</f>
        <v>#DIV/0!</v>
      </c>
      <c r="E13" s="77">
        <f t="shared" ref="E13:N13" si="1">E9*((E10+E12)/2)</f>
        <v>0.21000000000000002</v>
      </c>
      <c r="F13" s="77">
        <f t="shared" si="1"/>
        <v>0.42000000000000004</v>
      </c>
      <c r="G13" s="77" t="e">
        <f t="shared" si="1"/>
        <v>#DIV/0!</v>
      </c>
      <c r="H13" s="77" t="e">
        <f t="shared" si="1"/>
        <v>#DIV/0!</v>
      </c>
      <c r="I13" s="77" t="e">
        <f t="shared" si="1"/>
        <v>#DIV/0!</v>
      </c>
      <c r="J13" s="77" t="e">
        <f t="shared" si="1"/>
        <v>#DIV/0!</v>
      </c>
      <c r="K13" s="77" t="e">
        <f t="shared" si="1"/>
        <v>#DIV/0!</v>
      </c>
      <c r="L13" s="77" t="e">
        <f t="shared" si="1"/>
        <v>#DIV/0!</v>
      </c>
      <c r="M13" s="77" t="e">
        <f t="shared" si="1"/>
        <v>#DIV/0!</v>
      </c>
      <c r="N13" s="77" t="e">
        <f t="shared" si="1"/>
        <v>#DIV/0!</v>
      </c>
      <c r="O13" s="166"/>
      <c r="P13" s="166"/>
      <c r="Q13" s="166"/>
      <c r="R13" s="166"/>
      <c r="S13" s="166"/>
      <c r="T13" s="166"/>
      <c r="U13" s="166"/>
      <c r="V13" s="166"/>
    </row>
    <row r="21" spans="4:4" ht="26.25" x14ac:dyDescent="0.2">
      <c r="D21" s="167"/>
    </row>
  </sheetData>
  <sheetProtection password="DBB9" sheet="1" objects="1" scenarios="1"/>
  <mergeCells count="5">
    <mergeCell ref="A3:K5"/>
    <mergeCell ref="B7:D7"/>
    <mergeCell ref="E7:N7"/>
    <mergeCell ref="A7:A8"/>
    <mergeCell ref="B6:E6"/>
  </mergeCells>
  <phoneticPr fontId="0" type="noConversion"/>
  <pageMargins left="0.75" right="0.75" top="1" bottom="1" header="0.5" footer="0.5"/>
  <pageSetup paperSize="9" orientation="portrait" horizontalDpi="4294967293"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2">
    <tabColor theme="9" tint="0.39997558519241921"/>
  </sheetPr>
  <dimension ref="A1:M47"/>
  <sheetViews>
    <sheetView topLeftCell="A10" workbookViewId="0">
      <selection activeCell="H35" sqref="H35"/>
    </sheetView>
  </sheetViews>
  <sheetFormatPr defaultRowHeight="12.75" x14ac:dyDescent="0.2"/>
  <cols>
    <col min="1" max="1" width="26.28515625" style="7" customWidth="1"/>
    <col min="2" max="2" width="24.42578125" style="7" customWidth="1"/>
    <col min="3" max="3" width="11.85546875" style="7" customWidth="1"/>
    <col min="4" max="4" width="16.85546875" style="7" customWidth="1"/>
    <col min="5" max="16384" width="9.140625" style="7"/>
  </cols>
  <sheetData>
    <row r="1" spans="1:13" ht="26.25" x14ac:dyDescent="0.2">
      <c r="A1" s="31" t="s">
        <v>586</v>
      </c>
    </row>
    <row r="2" spans="1:13" ht="15" x14ac:dyDescent="0.2">
      <c r="A2" s="269"/>
    </row>
    <row r="3" spans="1:13" x14ac:dyDescent="0.2">
      <c r="A3" s="751" t="s">
        <v>109</v>
      </c>
      <c r="B3" s="777"/>
      <c r="C3" s="777"/>
      <c r="D3" s="777"/>
      <c r="E3" s="777"/>
      <c r="F3" s="777"/>
      <c r="G3" s="777"/>
      <c r="H3" s="777"/>
      <c r="I3" s="777"/>
      <c r="J3" s="777"/>
      <c r="K3" s="777"/>
    </row>
    <row r="4" spans="1:13" ht="56.25" customHeight="1" x14ac:dyDescent="0.2">
      <c r="A4" s="777"/>
      <c r="B4" s="777"/>
      <c r="C4" s="777"/>
      <c r="D4" s="777"/>
      <c r="E4" s="777"/>
      <c r="F4" s="777"/>
      <c r="G4" s="777"/>
      <c r="H4" s="777"/>
      <c r="I4" s="777"/>
      <c r="J4" s="777"/>
      <c r="K4" s="777"/>
    </row>
    <row r="5" spans="1:13" ht="22.5" customHeight="1" x14ac:dyDescent="0.2">
      <c r="A5" s="271"/>
      <c r="B5" s="271"/>
      <c r="C5" s="271"/>
      <c r="D5" s="271"/>
      <c r="E5" s="271"/>
      <c r="F5" s="271"/>
      <c r="G5" s="271"/>
      <c r="H5" s="271"/>
      <c r="I5" s="271"/>
      <c r="J5" s="271"/>
      <c r="K5" s="271"/>
    </row>
    <row r="6" spans="1:13" ht="24.75" customHeight="1" thickBot="1" x14ac:dyDescent="0.25">
      <c r="A6" s="283" t="s">
        <v>110</v>
      </c>
    </row>
    <row r="7" spans="1:13" ht="47.25" x14ac:dyDescent="0.2">
      <c r="A7" s="284">
        <v>1</v>
      </c>
      <c r="B7" s="285" t="s">
        <v>111</v>
      </c>
      <c r="C7" s="286" t="s">
        <v>400</v>
      </c>
      <c r="D7" s="287"/>
      <c r="E7" s="287"/>
      <c r="F7" s="287"/>
      <c r="G7" s="287"/>
      <c r="H7" s="287"/>
      <c r="I7" s="287"/>
      <c r="J7" s="287"/>
      <c r="K7" s="287"/>
      <c r="L7" s="287"/>
      <c r="M7" s="288"/>
    </row>
    <row r="8" spans="1:13" ht="49.5" customHeight="1" x14ac:dyDescent="0.2">
      <c r="A8" s="289">
        <v>2</v>
      </c>
      <c r="B8" s="290" t="s">
        <v>112</v>
      </c>
      <c r="C8" s="804" t="s">
        <v>107</v>
      </c>
      <c r="D8" s="805"/>
      <c r="E8" s="805"/>
      <c r="F8" s="805"/>
      <c r="G8" s="805"/>
      <c r="H8" s="805"/>
      <c r="I8" s="805"/>
      <c r="J8" s="805"/>
      <c r="K8" s="805"/>
      <c r="L8" s="805"/>
      <c r="M8" s="806"/>
    </row>
    <row r="9" spans="1:13" ht="48" customHeight="1" thickBot="1" x14ac:dyDescent="0.25">
      <c r="A9" s="291">
        <v>3</v>
      </c>
      <c r="B9" s="292" t="s">
        <v>113</v>
      </c>
      <c r="C9" s="813" t="s">
        <v>108</v>
      </c>
      <c r="D9" s="814"/>
      <c r="E9" s="814"/>
      <c r="F9" s="814"/>
      <c r="G9" s="814"/>
      <c r="H9" s="814"/>
      <c r="I9" s="814"/>
      <c r="J9" s="814"/>
      <c r="K9" s="814"/>
      <c r="L9" s="814"/>
      <c r="M9" s="815"/>
    </row>
    <row r="10" spans="1:13" ht="13.5" customHeight="1" x14ac:dyDescent="0.2">
      <c r="A10" s="293"/>
      <c r="B10" s="272"/>
      <c r="C10" s="294"/>
    </row>
    <row r="11" spans="1:13" ht="13.5" thickBot="1" x14ac:dyDescent="0.25">
      <c r="J11" s="30"/>
    </row>
    <row r="12" spans="1:13" ht="23.25" x14ac:dyDescent="0.2">
      <c r="A12" s="810" t="s">
        <v>115</v>
      </c>
      <c r="B12" s="807" t="s">
        <v>116</v>
      </c>
      <c r="C12" s="808"/>
      <c r="D12" s="809"/>
      <c r="J12" s="30"/>
    </row>
    <row r="13" spans="1:13" ht="18" customHeight="1" x14ac:dyDescent="0.2">
      <c r="A13" s="811"/>
      <c r="B13" s="801" t="s">
        <v>607</v>
      </c>
      <c r="C13" s="802"/>
      <c r="D13" s="803"/>
      <c r="J13" s="30"/>
    </row>
    <row r="14" spans="1:13" x14ac:dyDescent="0.2">
      <c r="A14" s="812"/>
      <c r="B14" s="295" t="s">
        <v>311</v>
      </c>
      <c r="C14" s="296" t="s">
        <v>312</v>
      </c>
      <c r="D14" s="297" t="s">
        <v>313</v>
      </c>
      <c r="E14" s="35"/>
      <c r="J14" s="30"/>
    </row>
    <row r="15" spans="1:13" x14ac:dyDescent="0.2">
      <c r="A15" s="402">
        <v>0</v>
      </c>
      <c r="B15" s="403">
        <v>1</v>
      </c>
      <c r="C15" s="404">
        <v>1</v>
      </c>
      <c r="D15" s="405">
        <v>1</v>
      </c>
      <c r="J15" s="30"/>
    </row>
    <row r="16" spans="1:13" x14ac:dyDescent="0.2">
      <c r="A16" s="298" t="s">
        <v>308</v>
      </c>
      <c r="B16" s="263">
        <v>0.9</v>
      </c>
      <c r="C16" s="264">
        <v>0.8</v>
      </c>
      <c r="D16" s="265">
        <v>0.7</v>
      </c>
      <c r="J16" s="30"/>
    </row>
    <row r="17" spans="1:10" x14ac:dyDescent="0.2">
      <c r="A17" s="298" t="s">
        <v>309</v>
      </c>
      <c r="B17" s="263">
        <v>0.5</v>
      </c>
      <c r="C17" s="264">
        <v>0.4</v>
      </c>
      <c r="D17" s="265">
        <v>0.3</v>
      </c>
      <c r="J17" s="30"/>
    </row>
    <row r="18" spans="1:10" ht="13.5" thickBot="1" x14ac:dyDescent="0.25">
      <c r="A18" s="406" t="s">
        <v>310</v>
      </c>
      <c r="B18" s="407">
        <v>0.3</v>
      </c>
      <c r="C18" s="408">
        <v>0.2</v>
      </c>
      <c r="D18" s="409">
        <v>0.1</v>
      </c>
      <c r="J18" s="30"/>
    </row>
    <row r="19" spans="1:10" x14ac:dyDescent="0.2">
      <c r="J19" s="30"/>
    </row>
    <row r="20" spans="1:10" x14ac:dyDescent="0.2">
      <c r="J20" s="30"/>
    </row>
    <row r="21" spans="1:10" ht="21.75" thickBot="1" x14ac:dyDescent="0.25">
      <c r="A21" s="79" t="s">
        <v>268</v>
      </c>
      <c r="B21" s="302" t="s">
        <v>114</v>
      </c>
      <c r="H21" s="30"/>
    </row>
    <row r="22" spans="1:10" ht="15.75" x14ac:dyDescent="0.2">
      <c r="A22" s="299" t="s">
        <v>398</v>
      </c>
      <c r="B22" s="621"/>
      <c r="H22" s="30"/>
    </row>
    <row r="23" spans="1:10" ht="15.75" x14ac:dyDescent="0.2">
      <c r="A23" s="163" t="s">
        <v>417</v>
      </c>
      <c r="B23" s="622"/>
      <c r="H23" s="30"/>
    </row>
    <row r="24" spans="1:10" x14ac:dyDescent="0.2">
      <c r="A24" s="111">
        <f>'Function Scoring'!P10</f>
        <v>0</v>
      </c>
      <c r="B24" s="506"/>
      <c r="H24" s="30"/>
    </row>
    <row r="25" spans="1:10" x14ac:dyDescent="0.2">
      <c r="A25" s="111">
        <f>'Function Scoring'!Q10</f>
        <v>0</v>
      </c>
      <c r="B25" s="506"/>
      <c r="H25" s="30"/>
    </row>
    <row r="26" spans="1:10" ht="13.5" thickBot="1" x14ac:dyDescent="0.25">
      <c r="A26" s="112">
        <f>'Function Scoring'!R10</f>
        <v>0</v>
      </c>
      <c r="B26" s="623"/>
      <c r="H26" s="30"/>
    </row>
    <row r="27" spans="1:10" ht="15.75" x14ac:dyDescent="0.2">
      <c r="A27" s="300" t="s">
        <v>399</v>
      </c>
      <c r="H27" s="30"/>
    </row>
    <row r="28" spans="1:10" x14ac:dyDescent="0.2">
      <c r="A28" s="79" t="s">
        <v>418</v>
      </c>
      <c r="H28" s="30"/>
    </row>
    <row r="29" spans="1:10" x14ac:dyDescent="0.2">
      <c r="A29" s="111" t="str">
        <f>'Function Scoring'!F10</f>
        <v xml:space="preserve">Stream A - Current </v>
      </c>
      <c r="B29" s="481">
        <v>0.7</v>
      </c>
      <c r="H29" s="30"/>
    </row>
    <row r="30" spans="1:10" x14ac:dyDescent="0.2">
      <c r="A30" s="111" t="str">
        <f>'Function Scoring'!G10</f>
        <v>Stream A - Potential</v>
      </c>
      <c r="B30" s="481">
        <v>0.3</v>
      </c>
      <c r="H30" s="30"/>
    </row>
    <row r="31" spans="1:10" x14ac:dyDescent="0.2">
      <c r="A31" s="111">
        <f>'Function Scoring'!H10</f>
        <v>0</v>
      </c>
      <c r="B31" s="481"/>
      <c r="H31" s="30"/>
    </row>
    <row r="32" spans="1:10" x14ac:dyDescent="0.2">
      <c r="A32" s="111">
        <f>'Function Scoring'!I10</f>
        <v>0</v>
      </c>
      <c r="B32" s="481"/>
      <c r="H32" s="30"/>
    </row>
    <row r="33" spans="1:8" x14ac:dyDescent="0.2">
      <c r="A33" s="111">
        <f>'Function Scoring'!J10</f>
        <v>0</v>
      </c>
      <c r="B33" s="481"/>
      <c r="H33" s="30"/>
    </row>
    <row r="34" spans="1:8" x14ac:dyDescent="0.2">
      <c r="A34" s="111">
        <f>'Function Scoring'!K10</f>
        <v>0</v>
      </c>
      <c r="B34" s="481"/>
      <c r="H34" s="30"/>
    </row>
    <row r="35" spans="1:8" x14ac:dyDescent="0.2">
      <c r="A35" s="111">
        <f>'Function Scoring'!L10</f>
        <v>0</v>
      </c>
      <c r="B35" s="481"/>
      <c r="H35" s="30"/>
    </row>
    <row r="36" spans="1:8" x14ac:dyDescent="0.2">
      <c r="A36" s="111">
        <f>'Function Scoring'!M10</f>
        <v>0</v>
      </c>
      <c r="B36" s="481"/>
      <c r="H36" s="30"/>
    </row>
    <row r="37" spans="1:8" x14ac:dyDescent="0.2">
      <c r="A37" s="111">
        <f>'Function Scoring'!N10</f>
        <v>0</v>
      </c>
      <c r="B37" s="481"/>
      <c r="H37" s="30"/>
    </row>
    <row r="38" spans="1:8" x14ac:dyDescent="0.2">
      <c r="A38" s="111">
        <f>'Function Scoring'!O10</f>
        <v>0</v>
      </c>
      <c r="B38" s="481"/>
    </row>
    <row r="39" spans="1:8" x14ac:dyDescent="0.2">
      <c r="A39" s="624"/>
      <c r="B39" s="30"/>
    </row>
    <row r="40" spans="1:8" x14ac:dyDescent="0.2">
      <c r="A40" s="624"/>
      <c r="B40" s="301" t="s">
        <v>443</v>
      </c>
    </row>
    <row r="41" spans="1:8" x14ac:dyDescent="0.2">
      <c r="A41" s="624"/>
      <c r="B41" s="30"/>
    </row>
    <row r="42" spans="1:8" x14ac:dyDescent="0.2">
      <c r="A42" s="624"/>
      <c r="B42" s="30"/>
    </row>
    <row r="43" spans="1:8" x14ac:dyDescent="0.2">
      <c r="A43" s="624"/>
      <c r="B43" s="30"/>
    </row>
    <row r="44" spans="1:8" x14ac:dyDescent="0.2">
      <c r="A44" s="624"/>
      <c r="B44" s="30"/>
    </row>
    <row r="45" spans="1:8" x14ac:dyDescent="0.2">
      <c r="A45" s="624"/>
      <c r="B45" s="30"/>
    </row>
    <row r="46" spans="1:8" x14ac:dyDescent="0.2">
      <c r="A46" s="624"/>
      <c r="B46" s="30"/>
    </row>
    <row r="47" spans="1:8" x14ac:dyDescent="0.2">
      <c r="A47" s="624"/>
      <c r="B47" s="30"/>
    </row>
  </sheetData>
  <sheetProtection password="DBB9" sheet="1" objects="1" scenarios="1"/>
  <protectedRanges>
    <protectedRange sqref="B24:B26 B29:B38" name="Range1"/>
  </protectedRanges>
  <mergeCells count="6">
    <mergeCell ref="B13:D13"/>
    <mergeCell ref="A3:K4"/>
    <mergeCell ref="C8:M8"/>
    <mergeCell ref="B12:D12"/>
    <mergeCell ref="A12:A14"/>
    <mergeCell ref="C9:M9"/>
  </mergeCells>
  <phoneticPr fontId="0" type="noConversion"/>
  <conditionalFormatting sqref="B24:B38">
    <cfRule type="cellIs" dxfId="6" priority="1" stopIfTrue="1" operator="greaterThan">
      <formula>1</formula>
    </cfRule>
  </conditionalFormatting>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tabColor theme="6" tint="0.39997558519241921"/>
  </sheetPr>
  <dimension ref="A1:W26"/>
  <sheetViews>
    <sheetView workbookViewId="0">
      <selection activeCell="E8" sqref="E8"/>
    </sheetView>
  </sheetViews>
  <sheetFormatPr defaultRowHeight="12.75" x14ac:dyDescent="0.2"/>
  <cols>
    <col min="1" max="1" width="22.5703125" style="4" bestFit="1" customWidth="1"/>
    <col min="2" max="2" width="9.5703125" style="4" customWidth="1"/>
    <col min="3" max="3" width="11.7109375" style="4" customWidth="1"/>
    <col min="4" max="4" width="10" style="4" customWidth="1"/>
    <col min="5" max="13" width="9.140625" style="7"/>
    <col min="14" max="14" width="10.5703125" style="7" bestFit="1" customWidth="1"/>
    <col min="15" max="16384" width="9.140625" style="7"/>
  </cols>
  <sheetData>
    <row r="1" spans="1:23" s="4" customFormat="1" ht="26.25" x14ac:dyDescent="0.2">
      <c r="A1" s="31" t="s">
        <v>587</v>
      </c>
      <c r="B1" s="31"/>
      <c r="C1" s="31"/>
      <c r="D1" s="31"/>
      <c r="F1" s="281"/>
    </row>
    <row r="2" spans="1:23" s="8" customFormat="1" x14ac:dyDescent="0.2">
      <c r="A2" s="7"/>
      <c r="B2" s="7"/>
      <c r="C2" s="7"/>
      <c r="D2" s="7"/>
      <c r="E2" s="281"/>
    </row>
    <row r="3" spans="1:23" s="8" customFormat="1" ht="81.75" customHeight="1" x14ac:dyDescent="0.2">
      <c r="A3" s="751" t="s">
        <v>105</v>
      </c>
      <c r="B3" s="777"/>
      <c r="C3" s="777"/>
      <c r="D3" s="777"/>
      <c r="E3" s="777"/>
      <c r="F3" s="777"/>
      <c r="G3" s="777"/>
      <c r="H3" s="777"/>
      <c r="I3" s="777"/>
      <c r="J3" s="777"/>
      <c r="K3" s="753"/>
      <c r="L3" s="753"/>
      <c r="M3" s="753"/>
      <c r="N3" s="753"/>
    </row>
    <row r="4" spans="1:23" s="8" customFormat="1" ht="54" customHeight="1" x14ac:dyDescent="0.2">
      <c r="A4" s="9"/>
      <c r="B4" s="7"/>
      <c r="C4" s="7"/>
      <c r="D4" s="7"/>
      <c r="E4" s="7"/>
      <c r="F4" s="7"/>
      <c r="G4" s="7"/>
      <c r="H4" s="7"/>
      <c r="I4" s="7"/>
      <c r="J4" s="7"/>
    </row>
    <row r="5" spans="1:23" s="8" customFormat="1" ht="18.75" thickBot="1" x14ac:dyDescent="0.25">
      <c r="A5" s="9"/>
      <c r="B5" s="816" t="s">
        <v>433</v>
      </c>
      <c r="C5" s="817"/>
      <c r="D5" s="817"/>
      <c r="E5" s="817"/>
      <c r="F5" s="817"/>
      <c r="G5" s="817"/>
      <c r="H5" s="817"/>
      <c r="I5" s="817"/>
      <c r="J5" s="817"/>
      <c r="K5" s="817"/>
      <c r="L5" s="817"/>
      <c r="M5" s="817"/>
      <c r="N5" s="817"/>
    </row>
    <row r="6" spans="1:23" s="8" customFormat="1" ht="20.25" customHeight="1" x14ac:dyDescent="0.2">
      <c r="A6" s="272"/>
      <c r="B6" s="780" t="s">
        <v>420</v>
      </c>
      <c r="C6" s="782"/>
      <c r="D6" s="784"/>
      <c r="E6" s="763" t="s">
        <v>421</v>
      </c>
      <c r="F6" s="763"/>
      <c r="G6" s="763"/>
      <c r="H6" s="763"/>
      <c r="I6" s="763"/>
      <c r="J6" s="763"/>
      <c r="K6" s="763"/>
      <c r="L6" s="763"/>
      <c r="M6" s="763"/>
      <c r="N6" s="763"/>
    </row>
    <row r="7" spans="1:23" ht="20.25" customHeight="1" x14ac:dyDescent="0.2">
      <c r="A7" s="273" t="s">
        <v>268</v>
      </c>
      <c r="B7" s="160">
        <f>'Function Scoring'!P10</f>
        <v>0</v>
      </c>
      <c r="C7" s="4">
        <f>'Function Scoring'!Q10</f>
        <v>0</v>
      </c>
      <c r="D7" s="161">
        <f>'Function Scoring'!R10</f>
        <v>0</v>
      </c>
      <c r="E7" s="162" t="str">
        <f>'Function Scoring'!F10</f>
        <v xml:space="preserve">Stream A - Current </v>
      </c>
      <c r="F7" s="162" t="str">
        <f>'Function Scoring'!G10</f>
        <v>Stream A - Potential</v>
      </c>
      <c r="G7" s="162">
        <f>'Function Scoring'!H10</f>
        <v>0</v>
      </c>
      <c r="H7" s="162">
        <f>'Function Scoring'!I10</f>
        <v>0</v>
      </c>
      <c r="I7" s="162">
        <f>'Function Scoring'!J10</f>
        <v>0</v>
      </c>
      <c r="J7" s="162">
        <f>'Function Scoring'!K10</f>
        <v>0</v>
      </c>
      <c r="K7" s="162">
        <f>'Function Scoring'!L10</f>
        <v>0</v>
      </c>
      <c r="L7" s="162">
        <f>'Function Scoring'!M10</f>
        <v>0</v>
      </c>
      <c r="M7" s="162">
        <f>'Function Scoring'!N10</f>
        <v>0</v>
      </c>
      <c r="N7" s="162">
        <f>'Function Scoring'!O10</f>
        <v>0</v>
      </c>
    </row>
    <row r="8" spans="1:23" ht="15.75" x14ac:dyDescent="0.2">
      <c r="A8" s="273" t="s">
        <v>320</v>
      </c>
      <c r="B8" s="625"/>
      <c r="C8" s="626"/>
      <c r="D8" s="627"/>
      <c r="E8" s="628"/>
      <c r="F8" s="628"/>
      <c r="G8" s="628"/>
      <c r="H8" s="628"/>
      <c r="I8" s="628"/>
      <c r="J8" s="628"/>
      <c r="K8" s="628"/>
      <c r="L8" s="628"/>
      <c r="M8" s="628"/>
      <c r="N8" s="628"/>
    </row>
    <row r="9" spans="1:23" ht="19.5" thickBot="1" x14ac:dyDescent="0.25">
      <c r="A9" s="273" t="s">
        <v>405</v>
      </c>
      <c r="B9" s="223">
        <f>B8/60</f>
        <v>0</v>
      </c>
      <c r="C9" s="224">
        <f>C8/60</f>
        <v>0</v>
      </c>
      <c r="D9" s="225">
        <f>D8/60</f>
        <v>0</v>
      </c>
      <c r="E9" s="30">
        <f t="shared" ref="E9:N9" si="0">E8/60</f>
        <v>0</v>
      </c>
      <c r="F9" s="30">
        <f t="shared" si="0"/>
        <v>0</v>
      </c>
      <c r="G9" s="30">
        <f t="shared" si="0"/>
        <v>0</v>
      </c>
      <c r="H9" s="30">
        <f t="shared" si="0"/>
        <v>0</v>
      </c>
      <c r="I9" s="30">
        <f t="shared" si="0"/>
        <v>0</v>
      </c>
      <c r="J9" s="30">
        <f t="shared" si="0"/>
        <v>0</v>
      </c>
      <c r="K9" s="30">
        <f t="shared" si="0"/>
        <v>0</v>
      </c>
      <c r="L9" s="30">
        <f t="shared" si="0"/>
        <v>0</v>
      </c>
      <c r="M9" s="30">
        <f t="shared" si="0"/>
        <v>0</v>
      </c>
      <c r="N9" s="30">
        <f t="shared" si="0"/>
        <v>0</v>
      </c>
      <c r="O9" s="30"/>
      <c r="P9" s="30"/>
      <c r="Q9" s="30"/>
      <c r="R9" s="30"/>
      <c r="S9" s="30"/>
      <c r="T9" s="30"/>
      <c r="U9" s="30"/>
      <c r="V9" s="30"/>
      <c r="W9" s="30"/>
    </row>
    <row r="10" spans="1:23" ht="15" x14ac:dyDescent="0.2">
      <c r="A10" s="629"/>
      <c r="B10" s="629"/>
      <c r="C10" s="629"/>
      <c r="D10" s="629"/>
    </row>
    <row r="11" spans="1:23" ht="15" x14ac:dyDescent="0.2">
      <c r="A11" s="629"/>
      <c r="B11" s="629"/>
      <c r="C11" s="629"/>
      <c r="D11" s="629"/>
    </row>
    <row r="12" spans="1:23" ht="15" x14ac:dyDescent="0.2">
      <c r="A12" s="629"/>
      <c r="B12" s="629"/>
      <c r="C12" s="629"/>
      <c r="D12" s="629"/>
    </row>
    <row r="13" spans="1:23" ht="15" x14ac:dyDescent="0.2">
      <c r="A13" s="629"/>
      <c r="B13" s="629"/>
      <c r="C13" s="629"/>
      <c r="D13" s="629"/>
    </row>
    <row r="14" spans="1:23" ht="15" x14ac:dyDescent="0.2">
      <c r="A14" s="629"/>
      <c r="B14" s="629"/>
      <c r="C14" s="629"/>
      <c r="D14" s="629"/>
    </row>
    <row r="15" spans="1:23" ht="15" x14ac:dyDescent="0.2">
      <c r="A15" s="629"/>
      <c r="B15" s="629"/>
      <c r="C15" s="629"/>
      <c r="D15" s="629"/>
    </row>
    <row r="16" spans="1:23" ht="15" x14ac:dyDescent="0.2">
      <c r="A16" s="629"/>
      <c r="B16" s="629"/>
      <c r="C16" s="629"/>
      <c r="D16" s="629"/>
    </row>
    <row r="17" spans="1:4" ht="15" x14ac:dyDescent="0.2">
      <c r="A17" s="629"/>
      <c r="B17" s="629"/>
      <c r="C17" s="629"/>
      <c r="D17" s="629"/>
    </row>
    <row r="18" spans="1:4" ht="15" x14ac:dyDescent="0.2">
      <c r="A18" s="629"/>
      <c r="B18" s="629"/>
      <c r="C18" s="629"/>
      <c r="D18" s="629"/>
    </row>
    <row r="19" spans="1:4" ht="15" x14ac:dyDescent="0.2">
      <c r="A19" s="629"/>
      <c r="B19" s="629"/>
      <c r="C19" s="629"/>
      <c r="D19" s="629"/>
    </row>
    <row r="20" spans="1:4" ht="15" x14ac:dyDescent="0.2">
      <c r="A20" s="629"/>
      <c r="B20" s="629"/>
      <c r="C20" s="629"/>
      <c r="D20" s="629"/>
    </row>
    <row r="21" spans="1:4" ht="15" x14ac:dyDescent="0.2">
      <c r="A21" s="629"/>
      <c r="B21" s="629"/>
      <c r="C21" s="629"/>
      <c r="D21" s="629"/>
    </row>
    <row r="22" spans="1:4" ht="15" x14ac:dyDescent="0.2">
      <c r="A22" s="629"/>
      <c r="B22" s="629"/>
      <c r="C22" s="629"/>
      <c r="D22" s="629"/>
    </row>
    <row r="23" spans="1:4" ht="15" x14ac:dyDescent="0.2">
      <c r="A23" s="629"/>
      <c r="B23" s="629"/>
      <c r="C23" s="629"/>
      <c r="D23" s="629"/>
    </row>
    <row r="24" spans="1:4" ht="15" x14ac:dyDescent="0.2">
      <c r="A24" s="629"/>
      <c r="B24" s="629"/>
      <c r="C24" s="629"/>
      <c r="D24" s="629"/>
    </row>
    <row r="25" spans="1:4" ht="15" x14ac:dyDescent="0.2">
      <c r="A25" s="629"/>
      <c r="B25" s="629"/>
      <c r="C25" s="629"/>
      <c r="D25" s="629"/>
    </row>
    <row r="26" spans="1:4" ht="15" x14ac:dyDescent="0.2">
      <c r="A26" s="629"/>
      <c r="B26" s="629"/>
      <c r="C26" s="629"/>
      <c r="D26" s="629"/>
    </row>
  </sheetData>
  <sheetProtection password="DBB9" sheet="1" objects="1" scenarios="1"/>
  <protectedRanges>
    <protectedRange sqref="B8:N8" name="Range1"/>
  </protectedRanges>
  <mergeCells count="4">
    <mergeCell ref="B6:D6"/>
    <mergeCell ref="E6:N6"/>
    <mergeCell ref="A3:N3"/>
    <mergeCell ref="B5:N5"/>
  </mergeCells>
  <phoneticPr fontId="0"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theme="6" tint="0.39997558519241921"/>
  </sheetPr>
  <dimension ref="A1:AI235"/>
  <sheetViews>
    <sheetView zoomScale="75" workbookViewId="0">
      <pane xSplit="3" ySplit="14" topLeftCell="D15" activePane="bottomRight" state="frozen"/>
      <selection activeCell="T33" sqref="T33"/>
      <selection pane="topRight" activeCell="T33" sqref="T33"/>
      <selection pane="bottomLeft" activeCell="T33" sqref="T33"/>
      <selection pane="bottomRight" activeCell="M9" sqref="M9"/>
    </sheetView>
  </sheetViews>
  <sheetFormatPr defaultRowHeight="12.75" x14ac:dyDescent="0.2"/>
  <cols>
    <col min="1" max="1" width="16" style="7" customWidth="1"/>
    <col min="2" max="2" width="16.7109375" style="7" customWidth="1"/>
    <col min="3" max="3" width="24.28515625" style="7" bestFit="1" customWidth="1"/>
    <col min="4" max="6" width="9.140625" style="7"/>
    <col min="7" max="7" width="11.28515625" style="7" customWidth="1"/>
    <col min="8" max="17" width="9.140625" style="7"/>
    <col min="18" max="18" width="32" style="7" customWidth="1"/>
    <col min="19" max="19" width="13.42578125" style="7" customWidth="1"/>
    <col min="20" max="20" width="9.140625" style="7"/>
    <col min="21" max="21" width="13.140625" style="7" customWidth="1"/>
    <col min="22" max="22" width="14.5703125" style="7" customWidth="1"/>
    <col min="23" max="32" width="9.140625" style="7"/>
    <col min="33" max="33" width="22.5703125" style="7" bestFit="1" customWidth="1"/>
    <col min="34" max="34" width="11.42578125" style="35" bestFit="1" customWidth="1"/>
    <col min="35" max="35" width="11.140625" style="7" bestFit="1" customWidth="1"/>
    <col min="36" max="16384" width="9.140625" style="7"/>
  </cols>
  <sheetData>
    <row r="1" spans="1:35" ht="26.25" x14ac:dyDescent="0.2">
      <c r="A1" s="31" t="s">
        <v>588</v>
      </c>
    </row>
    <row r="3" spans="1:35" ht="18" customHeight="1" x14ac:dyDescent="0.2">
      <c r="A3" s="751" t="s">
        <v>621</v>
      </c>
      <c r="B3" s="719"/>
      <c r="C3" s="719"/>
      <c r="D3" s="719"/>
      <c r="E3" s="719"/>
      <c r="F3" s="719"/>
      <c r="G3" s="719"/>
      <c r="H3" s="719"/>
      <c r="I3" s="719"/>
      <c r="J3" s="719"/>
      <c r="K3" s="719"/>
      <c r="L3" s="719"/>
      <c r="M3" s="719"/>
      <c r="N3" s="719"/>
      <c r="O3" s="719"/>
      <c r="P3" s="282"/>
      <c r="Q3" s="282"/>
    </row>
    <row r="4" spans="1:35" ht="47.25" customHeight="1" x14ac:dyDescent="0.2">
      <c r="A4" s="719"/>
      <c r="B4" s="719"/>
      <c r="C4" s="719"/>
      <c r="D4" s="719"/>
      <c r="E4" s="719"/>
      <c r="F4" s="719"/>
      <c r="G4" s="719"/>
      <c r="H4" s="719"/>
      <c r="I4" s="719"/>
      <c r="J4" s="719"/>
      <c r="K4" s="719"/>
      <c r="L4" s="719"/>
      <c r="M4" s="719"/>
      <c r="N4" s="719"/>
      <c r="O4" s="719"/>
      <c r="P4" s="282"/>
      <c r="Q4" s="282"/>
      <c r="R4" s="272"/>
    </row>
    <row r="5" spans="1:35" ht="21" customHeight="1" x14ac:dyDescent="0.2">
      <c r="A5" s="719"/>
      <c r="B5" s="719"/>
      <c r="C5" s="719"/>
      <c r="D5" s="719"/>
      <c r="E5" s="719"/>
      <c r="F5" s="719"/>
      <c r="G5" s="719"/>
      <c r="H5" s="719"/>
      <c r="I5" s="719"/>
      <c r="J5" s="719"/>
      <c r="K5" s="719"/>
      <c r="L5" s="719"/>
      <c r="M5" s="719"/>
      <c r="N5" s="719"/>
      <c r="O5" s="719"/>
      <c r="P5" s="282"/>
      <c r="Q5" s="282"/>
      <c r="R5" s="272"/>
    </row>
    <row r="6" spans="1:35" ht="21" customHeight="1" thickBot="1" x14ac:dyDescent="0.25">
      <c r="P6" s="282"/>
      <c r="Q6" s="282"/>
      <c r="R6" s="272"/>
    </row>
    <row r="7" spans="1:35" ht="21" customHeight="1" x14ac:dyDescent="0.2">
      <c r="A7" s="822" t="s">
        <v>602</v>
      </c>
      <c r="B7" s="760"/>
      <c r="C7" s="760"/>
      <c r="D7" s="760"/>
      <c r="E7" s="760"/>
      <c r="F7" s="761"/>
      <c r="P7" s="282"/>
      <c r="Q7" s="282"/>
      <c r="R7" s="272"/>
    </row>
    <row r="8" spans="1:35" ht="35.25" customHeight="1" x14ac:dyDescent="0.2">
      <c r="A8" s="636" t="s">
        <v>600</v>
      </c>
      <c r="B8" s="294" t="s">
        <v>73</v>
      </c>
      <c r="C8" s="271" t="s">
        <v>598</v>
      </c>
      <c r="D8" s="271"/>
      <c r="E8" s="271"/>
      <c r="F8" s="637"/>
      <c r="G8" s="271"/>
      <c r="H8" s="271"/>
      <c r="I8" s="271"/>
      <c r="J8" s="271"/>
      <c r="K8" s="271"/>
      <c r="L8" s="271"/>
      <c r="M8" s="271"/>
      <c r="N8" s="271"/>
      <c r="O8" s="271"/>
      <c r="P8" s="282"/>
      <c r="Q8" s="282"/>
      <c r="R8" s="272"/>
    </row>
    <row r="9" spans="1:35" ht="35.25" customHeight="1" thickBot="1" x14ac:dyDescent="0.25">
      <c r="A9" s="638" t="s">
        <v>601</v>
      </c>
      <c r="B9" s="639" t="s">
        <v>74</v>
      </c>
      <c r="C9" s="640" t="s">
        <v>599</v>
      </c>
      <c r="D9" s="640"/>
      <c r="E9" s="49"/>
      <c r="F9" s="50"/>
      <c r="M9" s="271"/>
      <c r="N9" s="271"/>
      <c r="O9" s="271"/>
      <c r="P9" s="282"/>
      <c r="Q9" s="282"/>
      <c r="R9" s="272"/>
    </row>
    <row r="10" spans="1:35" ht="35.25" customHeight="1" x14ac:dyDescent="0.2">
      <c r="A10" s="294"/>
      <c r="B10" s="294"/>
      <c r="C10" s="271"/>
      <c r="D10" s="271"/>
      <c r="M10" s="271"/>
      <c r="N10" s="271"/>
      <c r="O10" s="271"/>
      <c r="P10" s="282"/>
      <c r="Q10" s="282"/>
      <c r="R10" s="272"/>
    </row>
    <row r="11" spans="1:35" ht="18" x14ac:dyDescent="0.2">
      <c r="C11" s="10"/>
      <c r="D11" s="819" t="s">
        <v>432</v>
      </c>
      <c r="E11" s="820"/>
      <c r="F11" s="820"/>
      <c r="G11" s="820"/>
      <c r="H11" s="820"/>
      <c r="I11" s="820"/>
      <c r="J11" s="820"/>
      <c r="K11" s="820"/>
      <c r="L11" s="820"/>
      <c r="M11" s="820"/>
      <c r="N11" s="820"/>
      <c r="O11" s="820"/>
      <c r="P11" s="10"/>
      <c r="Q11" s="10"/>
      <c r="R11" s="272"/>
      <c r="S11" s="818"/>
      <c r="T11" s="766"/>
      <c r="U11" s="766"/>
      <c r="V11" s="766"/>
      <c r="W11" s="10"/>
      <c r="X11" s="10"/>
      <c r="Y11" s="10"/>
      <c r="Z11" s="10"/>
      <c r="AA11" s="10"/>
      <c r="AB11" s="10"/>
      <c r="AC11" s="10"/>
      <c r="AD11" s="10"/>
      <c r="AE11" s="10"/>
    </row>
    <row r="12" spans="1:35" ht="16.5" thickBot="1" x14ac:dyDescent="0.25">
      <c r="C12" s="10"/>
      <c r="D12" s="4"/>
      <c r="E12" s="8"/>
      <c r="F12" s="8"/>
      <c r="G12" s="8"/>
      <c r="H12" s="10"/>
      <c r="I12" s="10"/>
      <c r="J12" s="10"/>
      <c r="K12" s="10"/>
      <c r="L12" s="10"/>
      <c r="M12" s="10"/>
      <c r="N12" s="10"/>
      <c r="O12" s="10"/>
      <c r="P12" s="10"/>
      <c r="Q12" s="10"/>
      <c r="R12" s="272"/>
      <c r="S12" s="4"/>
      <c r="T12" s="8"/>
      <c r="U12" s="8"/>
      <c r="V12" s="8"/>
      <c r="W12" s="10"/>
      <c r="X12" s="10"/>
      <c r="Y12" s="10"/>
      <c r="Z12" s="10"/>
      <c r="AA12" s="10"/>
      <c r="AB12" s="10"/>
      <c r="AC12" s="10"/>
      <c r="AD12" s="10"/>
      <c r="AE12" s="10"/>
      <c r="AH12" s="35" t="s">
        <v>459</v>
      </c>
    </row>
    <row r="13" spans="1:35" ht="20.25" customHeight="1" x14ac:dyDescent="0.2">
      <c r="D13" s="780" t="s">
        <v>420</v>
      </c>
      <c r="E13" s="782"/>
      <c r="F13" s="784"/>
      <c r="G13" s="763" t="s">
        <v>421</v>
      </c>
      <c r="H13" s="763"/>
      <c r="I13" s="763"/>
      <c r="J13" s="763"/>
      <c r="K13" s="763"/>
      <c r="L13" s="763"/>
      <c r="M13" s="763"/>
      <c r="N13" s="763"/>
      <c r="O13" s="763"/>
      <c r="P13" s="763"/>
      <c r="R13" s="272"/>
      <c r="S13" s="780" t="s">
        <v>420</v>
      </c>
      <c r="T13" s="782"/>
      <c r="U13" s="784"/>
      <c r="V13" s="763" t="s">
        <v>421</v>
      </c>
      <c r="W13" s="763"/>
      <c r="X13" s="763"/>
      <c r="Y13" s="763"/>
      <c r="Z13" s="763"/>
      <c r="AA13" s="763"/>
      <c r="AB13" s="763"/>
      <c r="AC13" s="763"/>
      <c r="AD13" s="763"/>
      <c r="AE13" s="763"/>
      <c r="AH13" s="816" t="s">
        <v>94</v>
      </c>
      <c r="AI13" s="816"/>
    </row>
    <row r="14" spans="1:35" ht="18" x14ac:dyDescent="0.2">
      <c r="C14" s="274" t="s">
        <v>406</v>
      </c>
      <c r="D14" s="160">
        <f>'Function Scoring'!P10</f>
        <v>0</v>
      </c>
      <c r="E14" s="4">
        <f>'Function Scoring'!Q10</f>
        <v>0</v>
      </c>
      <c r="F14" s="161">
        <f>'Function Scoring'!R10</f>
        <v>0</v>
      </c>
      <c r="G14" s="162" t="str">
        <f>'Function Scoring'!F10</f>
        <v xml:space="preserve">Stream A - Current </v>
      </c>
      <c r="H14" s="162" t="str">
        <f>'Function Scoring'!G10</f>
        <v>Stream A - Potential</v>
      </c>
      <c r="I14" s="162">
        <f>'Function Scoring'!H10</f>
        <v>0</v>
      </c>
      <c r="J14" s="162">
        <f>'Function Scoring'!I10</f>
        <v>0</v>
      </c>
      <c r="K14" s="162">
        <f>'Function Scoring'!J10</f>
        <v>0</v>
      </c>
      <c r="L14" s="162">
        <f>'Function Scoring'!K10</f>
        <v>0</v>
      </c>
      <c r="M14" s="162">
        <f>'Function Scoring'!L10</f>
        <v>0</v>
      </c>
      <c r="N14" s="162">
        <f>'Function Scoring'!M10</f>
        <v>0</v>
      </c>
      <c r="O14" s="162">
        <f>'Function Scoring'!N10</f>
        <v>0</v>
      </c>
      <c r="P14" s="162">
        <f>'Function Scoring'!O10</f>
        <v>0</v>
      </c>
      <c r="R14" s="274" t="s">
        <v>407</v>
      </c>
      <c r="S14" s="160">
        <f>'Function Scoring'!P10</f>
        <v>0</v>
      </c>
      <c r="T14" s="4">
        <f>'Function Scoring'!Q10</f>
        <v>0</v>
      </c>
      <c r="U14" s="161">
        <f>'Function Scoring'!R10</f>
        <v>0</v>
      </c>
      <c r="V14" s="162" t="str">
        <f>'Function Scoring'!F10</f>
        <v xml:space="preserve">Stream A - Current </v>
      </c>
      <c r="W14" s="162" t="str">
        <f>'Function Scoring'!G10</f>
        <v>Stream A - Potential</v>
      </c>
      <c r="X14" s="162">
        <f>'Function Scoring'!H10</f>
        <v>0</v>
      </c>
      <c r="Y14" s="162">
        <f>'Function Scoring'!I10</f>
        <v>0</v>
      </c>
      <c r="Z14" s="162">
        <f>'Function Scoring'!J10</f>
        <v>0</v>
      </c>
      <c r="AA14" s="162">
        <f>'Function Scoring'!K10</f>
        <v>0</v>
      </c>
      <c r="AB14" s="162">
        <f>'Function Scoring'!L10</f>
        <v>0</v>
      </c>
      <c r="AC14" s="162">
        <f>'Function Scoring'!M10</f>
        <v>0</v>
      </c>
      <c r="AD14" s="162">
        <f>'Function Scoring'!N10</f>
        <v>0</v>
      </c>
      <c r="AE14" s="162">
        <f>'Function Scoring'!O10</f>
        <v>0</v>
      </c>
      <c r="AF14" s="205"/>
      <c r="AG14" s="274" t="s">
        <v>93</v>
      </c>
      <c r="AH14" s="266" t="s">
        <v>95</v>
      </c>
      <c r="AI14" s="4" t="s">
        <v>96</v>
      </c>
    </row>
    <row r="15" spans="1:35" ht="36.75" customHeight="1" x14ac:dyDescent="0.2">
      <c r="A15" s="823" t="s">
        <v>563</v>
      </c>
      <c r="B15" s="823"/>
      <c r="C15" s="824"/>
      <c r="D15" s="630"/>
      <c r="E15" s="631"/>
      <c r="F15" s="632"/>
      <c r="G15" s="633"/>
      <c r="H15" s="628"/>
      <c r="I15" s="628"/>
      <c r="J15" s="628"/>
      <c r="K15" s="628"/>
      <c r="L15" s="628"/>
      <c r="M15" s="628"/>
      <c r="N15" s="628"/>
      <c r="O15" s="628"/>
      <c r="P15" s="628"/>
      <c r="R15" s="274"/>
      <c r="S15" s="160">
        <f>D15</f>
        <v>0</v>
      </c>
      <c r="T15" s="4">
        <f t="shared" ref="T15:AE15" si="0">E15</f>
        <v>0</v>
      </c>
      <c r="U15" s="161">
        <f t="shared" si="0"/>
        <v>0</v>
      </c>
      <c r="V15" s="4">
        <f t="shared" si="0"/>
        <v>0</v>
      </c>
      <c r="W15" s="4">
        <f t="shared" si="0"/>
        <v>0</v>
      </c>
      <c r="X15" s="4">
        <f t="shared" si="0"/>
        <v>0</v>
      </c>
      <c r="Y15" s="4">
        <f t="shared" si="0"/>
        <v>0</v>
      </c>
      <c r="Z15" s="4">
        <f t="shared" si="0"/>
        <v>0</v>
      </c>
      <c r="AA15" s="4">
        <f t="shared" si="0"/>
        <v>0</v>
      </c>
      <c r="AB15" s="4">
        <f t="shared" si="0"/>
        <v>0</v>
      </c>
      <c r="AC15" s="4">
        <f t="shared" si="0"/>
        <v>0</v>
      </c>
      <c r="AD15" s="4">
        <f t="shared" si="0"/>
        <v>0</v>
      </c>
      <c r="AE15" s="4">
        <f t="shared" si="0"/>
        <v>0</v>
      </c>
      <c r="AF15" s="205"/>
      <c r="AG15" s="274"/>
      <c r="AH15" s="266"/>
      <c r="AI15" s="4"/>
    </row>
    <row r="16" spans="1:35" x14ac:dyDescent="0.2">
      <c r="C16" s="275"/>
      <c r="D16" s="163"/>
      <c r="E16" s="164"/>
      <c r="F16" s="618"/>
      <c r="G16" s="339"/>
      <c r="H16" s="164"/>
      <c r="I16" s="164"/>
      <c r="J16" s="164"/>
      <c r="K16" s="164"/>
      <c r="L16" s="164"/>
      <c r="M16" s="164"/>
      <c r="N16" s="164"/>
      <c r="O16" s="164"/>
      <c r="P16" s="164"/>
      <c r="R16" s="277"/>
      <c r="S16" s="204"/>
      <c r="T16" s="205"/>
      <c r="U16" s="206"/>
      <c r="V16" s="207"/>
      <c r="W16" s="205"/>
      <c r="X16" s="205"/>
      <c r="Y16" s="205"/>
      <c r="Z16" s="205"/>
      <c r="AA16" s="205"/>
      <c r="AB16" s="205"/>
      <c r="AC16" s="205"/>
      <c r="AD16" s="205"/>
      <c r="AE16" s="205"/>
      <c r="AF16" s="205"/>
      <c r="AG16" s="277"/>
      <c r="AH16" s="266"/>
    </row>
    <row r="17" spans="1:35" x14ac:dyDescent="0.2">
      <c r="A17" s="4" t="s">
        <v>321</v>
      </c>
      <c r="B17" s="7" t="s">
        <v>32</v>
      </c>
      <c r="C17" s="276" t="s">
        <v>128</v>
      </c>
      <c r="D17" s="634"/>
      <c r="E17" s="631"/>
      <c r="F17" s="632"/>
      <c r="G17" s="633"/>
      <c r="H17" s="628"/>
      <c r="I17" s="628"/>
      <c r="J17" s="628"/>
      <c r="K17" s="628"/>
      <c r="L17" s="628"/>
      <c r="M17" s="628"/>
      <c r="N17" s="628"/>
      <c r="O17" s="628"/>
      <c r="P17" s="628"/>
      <c r="R17" s="276" t="s">
        <v>128</v>
      </c>
      <c r="S17" s="204" t="str">
        <f>IF(S$15="SB", $AH17*D17, IF(S$15="HB", $AI17*D17, "enter method"))</f>
        <v>enter method</v>
      </c>
      <c r="T17" s="208" t="str">
        <f t="shared" ref="T17:T80" si="1">IF(T$15="SB", $AH17*E17, IF(T$15="HB", $AI17*E17, "enter method"))</f>
        <v>enter method</v>
      </c>
      <c r="U17" s="209" t="str">
        <f t="shared" ref="U17:U80" si="2">IF(U$15="SB", $AH17*F17, IF(U$15="HB", $AI17*F17, "enter method"))</f>
        <v>enter method</v>
      </c>
      <c r="V17" s="210" t="str">
        <f t="shared" ref="V17:V80" si="3">IF(V$15="SB", $AH17*G17, IF(V$15="HB", $AI17*G17, "enter method"))</f>
        <v>enter method</v>
      </c>
      <c r="W17" s="208" t="str">
        <f t="shared" ref="W17:W80" si="4">IF(W$15="SB", $AH17*H17, IF(W$15="HB", $AI17*H17, "enter method"))</f>
        <v>enter method</v>
      </c>
      <c r="X17" s="208" t="str">
        <f t="shared" ref="X17:X80" si="5">IF(X$15="SB", $AH17*I17, IF(X$15="HB", $AI17*I17, "enter method"))</f>
        <v>enter method</v>
      </c>
      <c r="Y17" s="208" t="str">
        <f t="shared" ref="Y17:Y80" si="6">IF(Y$15="SB", $AH17*J17, IF(Y$15="HB", $AI17*J17, "enter method"))</f>
        <v>enter method</v>
      </c>
      <c r="Z17" s="208" t="str">
        <f t="shared" ref="Z17:Z80" si="7">IF(Z$15="SB", $AH17*K17, IF(Z$15="HB", $AI17*K17, "enter method"))</f>
        <v>enter method</v>
      </c>
      <c r="AA17" s="208" t="str">
        <f t="shared" ref="AA17:AA80" si="8">IF(AA$15="SB", $AH17*L17, IF(AA$15="HB", $AI17*L17, "enter method"))</f>
        <v>enter method</v>
      </c>
      <c r="AB17" s="208" t="str">
        <f t="shared" ref="AB17:AB80" si="9">IF(AB$15="SB", $AH17*M17, IF(AB$15="HB", $AI17*M17, "enter method"))</f>
        <v>enter method</v>
      </c>
      <c r="AC17" s="208" t="str">
        <f t="shared" ref="AC17:AC80" si="10">IF(AC$15="SB", $AH17*N17, IF(AC$15="HB", $AI17*N17, "enter method"))</f>
        <v>enter method</v>
      </c>
      <c r="AD17" s="208" t="str">
        <f t="shared" ref="AD17:AD80" si="11">IF(AD$15="SB", $AH17*O17, IF(AD$15="HB", $AI17*O17, "enter method"))</f>
        <v>enter method</v>
      </c>
      <c r="AE17" s="208" t="str">
        <f t="shared" ref="AE17:AE80" si="12">IF(AE$15="SB", $AH17*P17, IF(AE$15="HB", $AI17*P17, "enter method"))</f>
        <v>enter method</v>
      </c>
      <c r="AF17" s="205"/>
      <c r="AG17" s="276" t="s">
        <v>128</v>
      </c>
      <c r="AH17" s="267">
        <v>10</v>
      </c>
      <c r="AI17" s="7">
        <v>10</v>
      </c>
    </row>
    <row r="18" spans="1:35" x14ac:dyDescent="0.2">
      <c r="A18" s="4"/>
      <c r="B18" s="7" t="s">
        <v>33</v>
      </c>
      <c r="C18" s="276" t="s">
        <v>324</v>
      </c>
      <c r="D18" s="634"/>
      <c r="E18" s="631"/>
      <c r="F18" s="632"/>
      <c r="G18" s="633"/>
      <c r="H18" s="628"/>
      <c r="I18" s="628"/>
      <c r="J18" s="628"/>
      <c r="K18" s="628"/>
      <c r="L18" s="628"/>
      <c r="M18" s="628"/>
      <c r="N18" s="628"/>
      <c r="O18" s="628"/>
      <c r="P18" s="628"/>
      <c r="R18" s="276" t="s">
        <v>324</v>
      </c>
      <c r="S18" s="204" t="str">
        <f t="shared" ref="S18:S81" si="13">IF(S$15="SB", $AH18*D18, IF(S$15="HB", $AI18*D18, "enter method"))</f>
        <v>enter method</v>
      </c>
      <c r="T18" s="208" t="str">
        <f t="shared" si="1"/>
        <v>enter method</v>
      </c>
      <c r="U18" s="209" t="str">
        <f t="shared" si="2"/>
        <v>enter method</v>
      </c>
      <c r="V18" s="210" t="str">
        <f t="shared" si="3"/>
        <v>enter method</v>
      </c>
      <c r="W18" s="208" t="str">
        <f t="shared" si="4"/>
        <v>enter method</v>
      </c>
      <c r="X18" s="208" t="str">
        <f t="shared" si="5"/>
        <v>enter method</v>
      </c>
      <c r="Y18" s="208" t="str">
        <f t="shared" si="6"/>
        <v>enter method</v>
      </c>
      <c r="Z18" s="208" t="str">
        <f t="shared" si="7"/>
        <v>enter method</v>
      </c>
      <c r="AA18" s="208" t="str">
        <f t="shared" si="8"/>
        <v>enter method</v>
      </c>
      <c r="AB18" s="208" t="str">
        <f t="shared" si="9"/>
        <v>enter method</v>
      </c>
      <c r="AC18" s="208" t="str">
        <f t="shared" si="10"/>
        <v>enter method</v>
      </c>
      <c r="AD18" s="208" t="str">
        <f t="shared" si="11"/>
        <v>enter method</v>
      </c>
      <c r="AE18" s="208" t="str">
        <f t="shared" si="12"/>
        <v>enter method</v>
      </c>
      <c r="AF18" s="208"/>
      <c r="AG18" s="276" t="s">
        <v>324</v>
      </c>
      <c r="AH18" s="267">
        <v>8.1</v>
      </c>
      <c r="AI18" s="7">
        <v>9</v>
      </c>
    </row>
    <row r="19" spans="1:35" x14ac:dyDescent="0.2">
      <c r="A19" s="4"/>
      <c r="B19" s="7" t="s">
        <v>34</v>
      </c>
      <c r="C19" s="276" t="s">
        <v>131</v>
      </c>
      <c r="D19" s="634"/>
      <c r="E19" s="631"/>
      <c r="F19" s="632"/>
      <c r="G19" s="633"/>
      <c r="H19" s="628"/>
      <c r="I19" s="628"/>
      <c r="J19" s="628"/>
      <c r="K19" s="628"/>
      <c r="L19" s="628"/>
      <c r="M19" s="628"/>
      <c r="N19" s="628"/>
      <c r="O19" s="628"/>
      <c r="P19" s="628"/>
      <c r="R19" s="276" t="s">
        <v>131</v>
      </c>
      <c r="S19" s="204" t="str">
        <f t="shared" si="13"/>
        <v>enter method</v>
      </c>
      <c r="T19" s="208" t="str">
        <f t="shared" si="1"/>
        <v>enter method</v>
      </c>
      <c r="U19" s="209" t="str">
        <f t="shared" si="2"/>
        <v>enter method</v>
      </c>
      <c r="V19" s="210" t="str">
        <f t="shared" si="3"/>
        <v>enter method</v>
      </c>
      <c r="W19" s="208" t="str">
        <f t="shared" si="4"/>
        <v>enter method</v>
      </c>
      <c r="X19" s="208" t="str">
        <f t="shared" si="5"/>
        <v>enter method</v>
      </c>
      <c r="Y19" s="208" t="str">
        <f t="shared" si="6"/>
        <v>enter method</v>
      </c>
      <c r="Z19" s="208" t="str">
        <f t="shared" si="7"/>
        <v>enter method</v>
      </c>
      <c r="AA19" s="208" t="str">
        <f t="shared" si="8"/>
        <v>enter method</v>
      </c>
      <c r="AB19" s="208" t="str">
        <f t="shared" si="9"/>
        <v>enter method</v>
      </c>
      <c r="AC19" s="208" t="str">
        <f t="shared" si="10"/>
        <v>enter method</v>
      </c>
      <c r="AD19" s="208" t="str">
        <f t="shared" si="11"/>
        <v>enter method</v>
      </c>
      <c r="AE19" s="208" t="str">
        <f t="shared" si="12"/>
        <v>enter method</v>
      </c>
      <c r="AF19" s="208"/>
      <c r="AG19" s="276" t="s">
        <v>131</v>
      </c>
      <c r="AH19" s="267">
        <v>9.1999999999999993</v>
      </c>
      <c r="AI19" s="7">
        <v>8</v>
      </c>
    </row>
    <row r="20" spans="1:35" x14ac:dyDescent="0.2">
      <c r="A20" s="4"/>
      <c r="B20" s="7" t="s">
        <v>31</v>
      </c>
      <c r="C20" s="276" t="s">
        <v>127</v>
      </c>
      <c r="D20" s="634"/>
      <c r="E20" s="631"/>
      <c r="F20" s="632"/>
      <c r="G20" s="633"/>
      <c r="H20" s="628"/>
      <c r="I20" s="628"/>
      <c r="J20" s="628"/>
      <c r="K20" s="628"/>
      <c r="L20" s="628"/>
      <c r="M20" s="628"/>
      <c r="N20" s="628"/>
      <c r="O20" s="628"/>
      <c r="P20" s="628"/>
      <c r="R20" s="276" t="s">
        <v>127</v>
      </c>
      <c r="S20" s="204" t="str">
        <f t="shared" si="13"/>
        <v>enter method</v>
      </c>
      <c r="T20" s="208" t="str">
        <f t="shared" si="1"/>
        <v>enter method</v>
      </c>
      <c r="U20" s="209" t="str">
        <f t="shared" si="2"/>
        <v>enter method</v>
      </c>
      <c r="V20" s="210" t="str">
        <f t="shared" si="3"/>
        <v>enter method</v>
      </c>
      <c r="W20" s="208" t="str">
        <f t="shared" si="4"/>
        <v>enter method</v>
      </c>
      <c r="X20" s="208" t="str">
        <f t="shared" si="5"/>
        <v>enter method</v>
      </c>
      <c r="Y20" s="208" t="str">
        <f t="shared" si="6"/>
        <v>enter method</v>
      </c>
      <c r="Z20" s="208" t="str">
        <f t="shared" si="7"/>
        <v>enter method</v>
      </c>
      <c r="AA20" s="208" t="str">
        <f t="shared" si="8"/>
        <v>enter method</v>
      </c>
      <c r="AB20" s="208" t="str">
        <f t="shared" si="9"/>
        <v>enter method</v>
      </c>
      <c r="AC20" s="208" t="str">
        <f t="shared" si="10"/>
        <v>enter method</v>
      </c>
      <c r="AD20" s="208" t="str">
        <f t="shared" si="11"/>
        <v>enter method</v>
      </c>
      <c r="AE20" s="208" t="str">
        <f t="shared" si="12"/>
        <v>enter method</v>
      </c>
      <c r="AF20" s="205"/>
      <c r="AG20" s="276" t="s">
        <v>127</v>
      </c>
      <c r="AH20" s="267">
        <v>9.6</v>
      </c>
      <c r="AI20" s="7">
        <v>7</v>
      </c>
    </row>
    <row r="21" spans="1:35" x14ac:dyDescent="0.2">
      <c r="A21" s="4"/>
      <c r="C21" s="276" t="s">
        <v>322</v>
      </c>
      <c r="D21" s="634"/>
      <c r="E21" s="631"/>
      <c r="F21" s="632"/>
      <c r="G21" s="633"/>
      <c r="H21" s="628"/>
      <c r="I21" s="628"/>
      <c r="J21" s="628"/>
      <c r="K21" s="628"/>
      <c r="L21" s="628"/>
      <c r="M21" s="628"/>
      <c r="N21" s="628"/>
      <c r="O21" s="628"/>
      <c r="P21" s="628"/>
      <c r="R21" s="276" t="s">
        <v>322</v>
      </c>
      <c r="S21" s="204" t="str">
        <f t="shared" si="13"/>
        <v>enter method</v>
      </c>
      <c r="T21" s="208" t="str">
        <f t="shared" si="1"/>
        <v>enter method</v>
      </c>
      <c r="U21" s="209" t="str">
        <f t="shared" si="2"/>
        <v>enter method</v>
      </c>
      <c r="V21" s="210" t="str">
        <f t="shared" si="3"/>
        <v>enter method</v>
      </c>
      <c r="W21" s="208" t="str">
        <f t="shared" si="4"/>
        <v>enter method</v>
      </c>
      <c r="X21" s="208" t="str">
        <f t="shared" si="5"/>
        <v>enter method</v>
      </c>
      <c r="Y21" s="208" t="str">
        <f t="shared" si="6"/>
        <v>enter method</v>
      </c>
      <c r="Z21" s="208" t="str">
        <f t="shared" si="7"/>
        <v>enter method</v>
      </c>
      <c r="AA21" s="208" t="str">
        <f t="shared" si="8"/>
        <v>enter method</v>
      </c>
      <c r="AB21" s="208" t="str">
        <f t="shared" si="9"/>
        <v>enter method</v>
      </c>
      <c r="AC21" s="208" t="str">
        <f t="shared" si="10"/>
        <v>enter method</v>
      </c>
      <c r="AD21" s="208" t="str">
        <f t="shared" si="11"/>
        <v>enter method</v>
      </c>
      <c r="AE21" s="208" t="str">
        <f t="shared" si="12"/>
        <v>enter method</v>
      </c>
      <c r="AF21" s="208"/>
      <c r="AG21" s="276" t="s">
        <v>322</v>
      </c>
      <c r="AH21" s="267">
        <v>8.1</v>
      </c>
      <c r="AI21" s="7">
        <v>8</v>
      </c>
    </row>
    <row r="22" spans="1:35" x14ac:dyDescent="0.2">
      <c r="A22" s="4"/>
      <c r="C22" s="276" t="s">
        <v>129</v>
      </c>
      <c r="D22" s="634"/>
      <c r="E22" s="631"/>
      <c r="F22" s="632"/>
      <c r="G22" s="633"/>
      <c r="H22" s="628"/>
      <c r="I22" s="628"/>
      <c r="J22" s="628"/>
      <c r="K22" s="628"/>
      <c r="L22" s="628"/>
      <c r="M22" s="628"/>
      <c r="N22" s="628"/>
      <c r="O22" s="628"/>
      <c r="P22" s="628"/>
      <c r="R22" s="276" t="s">
        <v>129</v>
      </c>
      <c r="S22" s="204" t="str">
        <f t="shared" si="13"/>
        <v>enter method</v>
      </c>
      <c r="T22" s="208" t="str">
        <f t="shared" si="1"/>
        <v>enter method</v>
      </c>
      <c r="U22" s="209" t="str">
        <f t="shared" si="2"/>
        <v>enter method</v>
      </c>
      <c r="V22" s="210" t="str">
        <f t="shared" si="3"/>
        <v>enter method</v>
      </c>
      <c r="W22" s="208" t="str">
        <f t="shared" si="4"/>
        <v>enter method</v>
      </c>
      <c r="X22" s="208" t="str">
        <f t="shared" si="5"/>
        <v>enter method</v>
      </c>
      <c r="Y22" s="208" t="str">
        <f t="shared" si="6"/>
        <v>enter method</v>
      </c>
      <c r="Z22" s="208" t="str">
        <f t="shared" si="7"/>
        <v>enter method</v>
      </c>
      <c r="AA22" s="208" t="str">
        <f t="shared" si="8"/>
        <v>enter method</v>
      </c>
      <c r="AB22" s="208" t="str">
        <f t="shared" si="9"/>
        <v>enter method</v>
      </c>
      <c r="AC22" s="208" t="str">
        <f t="shared" si="10"/>
        <v>enter method</v>
      </c>
      <c r="AD22" s="208" t="str">
        <f t="shared" si="11"/>
        <v>enter method</v>
      </c>
      <c r="AE22" s="208" t="str">
        <f t="shared" si="12"/>
        <v>enter method</v>
      </c>
      <c r="AF22" s="208"/>
      <c r="AG22" s="276" t="s">
        <v>129</v>
      </c>
      <c r="AH22" s="267">
        <v>4.4000000000000004</v>
      </c>
      <c r="AI22" s="7">
        <v>9</v>
      </c>
    </row>
    <row r="23" spans="1:35" x14ac:dyDescent="0.2">
      <c r="A23" s="4"/>
      <c r="C23" s="276" t="s">
        <v>323</v>
      </c>
      <c r="D23" s="634"/>
      <c r="E23" s="631"/>
      <c r="F23" s="632"/>
      <c r="G23" s="633"/>
      <c r="H23" s="628"/>
      <c r="I23" s="628"/>
      <c r="J23" s="628"/>
      <c r="K23" s="628"/>
      <c r="L23" s="628"/>
      <c r="M23" s="628"/>
      <c r="N23" s="628"/>
      <c r="O23" s="628"/>
      <c r="P23" s="628"/>
      <c r="R23" s="276" t="s">
        <v>323</v>
      </c>
      <c r="S23" s="204" t="str">
        <f t="shared" si="13"/>
        <v>enter method</v>
      </c>
      <c r="T23" s="208" t="str">
        <f t="shared" si="1"/>
        <v>enter method</v>
      </c>
      <c r="U23" s="209" t="str">
        <f t="shared" si="2"/>
        <v>enter method</v>
      </c>
      <c r="V23" s="210" t="str">
        <f t="shared" si="3"/>
        <v>enter method</v>
      </c>
      <c r="W23" s="208" t="str">
        <f t="shared" si="4"/>
        <v>enter method</v>
      </c>
      <c r="X23" s="208" t="str">
        <f t="shared" si="5"/>
        <v>enter method</v>
      </c>
      <c r="Y23" s="208" t="str">
        <f t="shared" si="6"/>
        <v>enter method</v>
      </c>
      <c r="Z23" s="208" t="str">
        <f t="shared" si="7"/>
        <v>enter method</v>
      </c>
      <c r="AA23" s="208" t="str">
        <f t="shared" si="8"/>
        <v>enter method</v>
      </c>
      <c r="AB23" s="208" t="str">
        <f t="shared" si="9"/>
        <v>enter method</v>
      </c>
      <c r="AC23" s="208" t="str">
        <f t="shared" si="10"/>
        <v>enter method</v>
      </c>
      <c r="AD23" s="208" t="str">
        <f t="shared" si="11"/>
        <v>enter method</v>
      </c>
      <c r="AE23" s="208" t="str">
        <f t="shared" si="12"/>
        <v>enter method</v>
      </c>
      <c r="AF23" s="208"/>
      <c r="AG23" s="276" t="s">
        <v>323</v>
      </c>
      <c r="AH23" s="267">
        <v>6.5</v>
      </c>
      <c r="AI23" s="7">
        <v>9</v>
      </c>
    </row>
    <row r="24" spans="1:35" x14ac:dyDescent="0.2">
      <c r="A24" s="4"/>
      <c r="C24" s="276" t="s">
        <v>130</v>
      </c>
      <c r="D24" s="634"/>
      <c r="E24" s="631"/>
      <c r="F24" s="632"/>
      <c r="G24" s="633"/>
      <c r="H24" s="628"/>
      <c r="I24" s="628"/>
      <c r="J24" s="628"/>
      <c r="K24" s="628"/>
      <c r="L24" s="628"/>
      <c r="M24" s="628"/>
      <c r="N24" s="628"/>
      <c r="O24" s="628"/>
      <c r="P24" s="628"/>
      <c r="R24" s="276" t="s">
        <v>130</v>
      </c>
      <c r="S24" s="204" t="str">
        <f t="shared" si="13"/>
        <v>enter method</v>
      </c>
      <c r="T24" s="208" t="str">
        <f t="shared" si="1"/>
        <v>enter method</v>
      </c>
      <c r="U24" s="209" t="str">
        <f t="shared" si="2"/>
        <v>enter method</v>
      </c>
      <c r="V24" s="210" t="str">
        <f t="shared" si="3"/>
        <v>enter method</v>
      </c>
      <c r="W24" s="208" t="str">
        <f t="shared" si="4"/>
        <v>enter method</v>
      </c>
      <c r="X24" s="208" t="str">
        <f t="shared" si="5"/>
        <v>enter method</v>
      </c>
      <c r="Y24" s="208" t="str">
        <f t="shared" si="6"/>
        <v>enter method</v>
      </c>
      <c r="Z24" s="208" t="str">
        <f t="shared" si="7"/>
        <v>enter method</v>
      </c>
      <c r="AA24" s="208" t="str">
        <f t="shared" si="8"/>
        <v>enter method</v>
      </c>
      <c r="AB24" s="208" t="str">
        <f t="shared" si="9"/>
        <v>enter method</v>
      </c>
      <c r="AC24" s="208" t="str">
        <f t="shared" si="10"/>
        <v>enter method</v>
      </c>
      <c r="AD24" s="208" t="str">
        <f t="shared" si="11"/>
        <v>enter method</v>
      </c>
      <c r="AE24" s="208" t="str">
        <f t="shared" si="12"/>
        <v>enter method</v>
      </c>
      <c r="AF24" s="208"/>
      <c r="AG24" s="276" t="s">
        <v>130</v>
      </c>
      <c r="AH24" s="267">
        <v>4.7</v>
      </c>
      <c r="AI24" s="7">
        <v>7</v>
      </c>
    </row>
    <row r="25" spans="1:35" x14ac:dyDescent="0.2">
      <c r="A25" s="4"/>
      <c r="C25" s="276" t="s">
        <v>325</v>
      </c>
      <c r="D25" s="634"/>
      <c r="E25" s="631"/>
      <c r="F25" s="632"/>
      <c r="G25" s="633"/>
      <c r="H25" s="628"/>
      <c r="I25" s="628"/>
      <c r="J25" s="628"/>
      <c r="K25" s="628"/>
      <c r="L25" s="628"/>
      <c r="M25" s="628"/>
      <c r="N25" s="628"/>
      <c r="O25" s="628"/>
      <c r="P25" s="628"/>
      <c r="R25" s="276" t="s">
        <v>325</v>
      </c>
      <c r="S25" s="204" t="str">
        <f t="shared" si="13"/>
        <v>enter method</v>
      </c>
      <c r="T25" s="208" t="str">
        <f t="shared" si="1"/>
        <v>enter method</v>
      </c>
      <c r="U25" s="209" t="str">
        <f t="shared" si="2"/>
        <v>enter method</v>
      </c>
      <c r="V25" s="210" t="str">
        <f t="shared" si="3"/>
        <v>enter method</v>
      </c>
      <c r="W25" s="208" t="str">
        <f t="shared" si="4"/>
        <v>enter method</v>
      </c>
      <c r="X25" s="208" t="str">
        <f t="shared" si="5"/>
        <v>enter method</v>
      </c>
      <c r="Y25" s="208" t="str">
        <f t="shared" si="6"/>
        <v>enter method</v>
      </c>
      <c r="Z25" s="208" t="str">
        <f t="shared" si="7"/>
        <v>enter method</v>
      </c>
      <c r="AA25" s="208" t="str">
        <f t="shared" si="8"/>
        <v>enter method</v>
      </c>
      <c r="AB25" s="208" t="str">
        <f t="shared" si="9"/>
        <v>enter method</v>
      </c>
      <c r="AC25" s="208" t="str">
        <f t="shared" si="10"/>
        <v>enter method</v>
      </c>
      <c r="AD25" s="208" t="str">
        <f t="shared" si="11"/>
        <v>enter method</v>
      </c>
      <c r="AE25" s="208" t="str">
        <f t="shared" si="12"/>
        <v>enter method</v>
      </c>
      <c r="AF25" s="208"/>
      <c r="AG25" s="276" t="s">
        <v>325</v>
      </c>
      <c r="AH25" s="267">
        <v>5.6</v>
      </c>
      <c r="AI25" s="7">
        <v>8</v>
      </c>
    </row>
    <row r="26" spans="1:35" x14ac:dyDescent="0.2">
      <c r="A26" s="4"/>
      <c r="C26" s="276" t="s">
        <v>132</v>
      </c>
      <c r="D26" s="634"/>
      <c r="E26" s="631"/>
      <c r="F26" s="632"/>
      <c r="G26" s="633"/>
      <c r="H26" s="628"/>
      <c r="I26" s="628"/>
      <c r="J26" s="628"/>
      <c r="K26" s="628"/>
      <c r="L26" s="628"/>
      <c r="M26" s="628"/>
      <c r="N26" s="628"/>
      <c r="O26" s="628"/>
      <c r="P26" s="628"/>
      <c r="R26" s="276" t="s">
        <v>132</v>
      </c>
      <c r="S26" s="204" t="str">
        <f t="shared" si="13"/>
        <v>enter method</v>
      </c>
      <c r="T26" s="208" t="str">
        <f t="shared" si="1"/>
        <v>enter method</v>
      </c>
      <c r="U26" s="209" t="str">
        <f t="shared" si="2"/>
        <v>enter method</v>
      </c>
      <c r="V26" s="210" t="str">
        <f t="shared" si="3"/>
        <v>enter method</v>
      </c>
      <c r="W26" s="208" t="str">
        <f t="shared" si="4"/>
        <v>enter method</v>
      </c>
      <c r="X26" s="208" t="str">
        <f t="shared" si="5"/>
        <v>enter method</v>
      </c>
      <c r="Y26" s="208" t="str">
        <f t="shared" si="6"/>
        <v>enter method</v>
      </c>
      <c r="Z26" s="208" t="str">
        <f t="shared" si="7"/>
        <v>enter method</v>
      </c>
      <c r="AA26" s="208" t="str">
        <f t="shared" si="8"/>
        <v>enter method</v>
      </c>
      <c r="AB26" s="208" t="str">
        <f t="shared" si="9"/>
        <v>enter method</v>
      </c>
      <c r="AC26" s="208" t="str">
        <f t="shared" si="10"/>
        <v>enter method</v>
      </c>
      <c r="AD26" s="208" t="str">
        <f t="shared" si="11"/>
        <v>enter method</v>
      </c>
      <c r="AE26" s="208" t="str">
        <f t="shared" si="12"/>
        <v>enter method</v>
      </c>
      <c r="AF26" s="208"/>
      <c r="AG26" s="276" t="s">
        <v>132</v>
      </c>
      <c r="AH26" s="267">
        <v>7.1</v>
      </c>
      <c r="AI26" s="7">
        <v>8</v>
      </c>
    </row>
    <row r="27" spans="1:35" x14ac:dyDescent="0.2">
      <c r="A27" s="4"/>
      <c r="C27" s="276" t="s">
        <v>326</v>
      </c>
      <c r="D27" s="634"/>
      <c r="E27" s="631"/>
      <c r="F27" s="632"/>
      <c r="G27" s="633"/>
      <c r="H27" s="628"/>
      <c r="I27" s="628"/>
      <c r="J27" s="628"/>
      <c r="K27" s="628"/>
      <c r="L27" s="628"/>
      <c r="M27" s="628"/>
      <c r="N27" s="628"/>
      <c r="O27" s="628"/>
      <c r="P27" s="628"/>
      <c r="R27" s="276" t="s">
        <v>326</v>
      </c>
      <c r="S27" s="204" t="str">
        <f t="shared" si="13"/>
        <v>enter method</v>
      </c>
      <c r="T27" s="208" t="str">
        <f t="shared" si="1"/>
        <v>enter method</v>
      </c>
      <c r="U27" s="209" t="str">
        <f t="shared" si="2"/>
        <v>enter method</v>
      </c>
      <c r="V27" s="210" t="str">
        <f t="shared" si="3"/>
        <v>enter method</v>
      </c>
      <c r="W27" s="208" t="str">
        <f t="shared" si="4"/>
        <v>enter method</v>
      </c>
      <c r="X27" s="208" t="str">
        <f t="shared" si="5"/>
        <v>enter method</v>
      </c>
      <c r="Y27" s="208" t="str">
        <f t="shared" si="6"/>
        <v>enter method</v>
      </c>
      <c r="Z27" s="208" t="str">
        <f t="shared" si="7"/>
        <v>enter method</v>
      </c>
      <c r="AA27" s="208" t="str">
        <f t="shared" si="8"/>
        <v>enter method</v>
      </c>
      <c r="AB27" s="208" t="str">
        <f t="shared" si="9"/>
        <v>enter method</v>
      </c>
      <c r="AC27" s="208" t="str">
        <f t="shared" si="10"/>
        <v>enter method</v>
      </c>
      <c r="AD27" s="208" t="str">
        <f t="shared" si="11"/>
        <v>enter method</v>
      </c>
      <c r="AE27" s="208" t="str">
        <f t="shared" si="12"/>
        <v>enter method</v>
      </c>
      <c r="AF27" s="208"/>
      <c r="AG27" s="276" t="s">
        <v>326</v>
      </c>
      <c r="AH27" s="267">
        <v>4.0999999999999996</v>
      </c>
      <c r="AI27" s="7">
        <v>5</v>
      </c>
    </row>
    <row r="28" spans="1:35" x14ac:dyDescent="0.2">
      <c r="A28" s="4"/>
      <c r="C28" s="276" t="s">
        <v>327</v>
      </c>
      <c r="D28" s="634"/>
      <c r="E28" s="631"/>
      <c r="F28" s="632"/>
      <c r="G28" s="633"/>
      <c r="H28" s="628"/>
      <c r="I28" s="628"/>
      <c r="J28" s="628"/>
      <c r="K28" s="628"/>
      <c r="L28" s="628"/>
      <c r="M28" s="628"/>
      <c r="N28" s="628"/>
      <c r="O28" s="628"/>
      <c r="P28" s="628"/>
      <c r="R28" s="276" t="s">
        <v>327</v>
      </c>
      <c r="S28" s="204" t="str">
        <f t="shared" si="13"/>
        <v>enter method</v>
      </c>
      <c r="T28" s="208" t="str">
        <f t="shared" si="1"/>
        <v>enter method</v>
      </c>
      <c r="U28" s="209" t="str">
        <f t="shared" si="2"/>
        <v>enter method</v>
      </c>
      <c r="V28" s="210" t="str">
        <f t="shared" si="3"/>
        <v>enter method</v>
      </c>
      <c r="W28" s="208" t="str">
        <f t="shared" si="4"/>
        <v>enter method</v>
      </c>
      <c r="X28" s="208" t="str">
        <f t="shared" si="5"/>
        <v>enter method</v>
      </c>
      <c r="Y28" s="208" t="str">
        <f t="shared" si="6"/>
        <v>enter method</v>
      </c>
      <c r="Z28" s="208" t="str">
        <f t="shared" si="7"/>
        <v>enter method</v>
      </c>
      <c r="AA28" s="208" t="str">
        <f t="shared" si="8"/>
        <v>enter method</v>
      </c>
      <c r="AB28" s="208" t="str">
        <f t="shared" si="9"/>
        <v>enter method</v>
      </c>
      <c r="AC28" s="208" t="str">
        <f t="shared" si="10"/>
        <v>enter method</v>
      </c>
      <c r="AD28" s="208" t="str">
        <f t="shared" si="11"/>
        <v>enter method</v>
      </c>
      <c r="AE28" s="208" t="str">
        <f t="shared" si="12"/>
        <v>enter method</v>
      </c>
      <c r="AF28" s="208"/>
      <c r="AG28" s="276" t="s">
        <v>327</v>
      </c>
      <c r="AH28" s="267">
        <v>7.6</v>
      </c>
      <c r="AI28" s="7">
        <v>7</v>
      </c>
    </row>
    <row r="29" spans="1:35" x14ac:dyDescent="0.2">
      <c r="A29" s="4"/>
      <c r="C29" s="276" t="s">
        <v>137</v>
      </c>
      <c r="D29" s="634"/>
      <c r="E29" s="631"/>
      <c r="F29" s="632"/>
      <c r="G29" s="633"/>
      <c r="H29" s="628"/>
      <c r="I29" s="628"/>
      <c r="J29" s="628"/>
      <c r="K29" s="628"/>
      <c r="L29" s="628"/>
      <c r="M29" s="628"/>
      <c r="N29" s="628"/>
      <c r="O29" s="628"/>
      <c r="P29" s="628"/>
      <c r="R29" s="276" t="s">
        <v>137</v>
      </c>
      <c r="S29" s="204" t="str">
        <f t="shared" si="13"/>
        <v>enter method</v>
      </c>
      <c r="T29" s="208" t="str">
        <f t="shared" si="1"/>
        <v>enter method</v>
      </c>
      <c r="U29" s="209" t="str">
        <f t="shared" si="2"/>
        <v>enter method</v>
      </c>
      <c r="V29" s="210" t="str">
        <f t="shared" si="3"/>
        <v>enter method</v>
      </c>
      <c r="W29" s="208" t="str">
        <f t="shared" si="4"/>
        <v>enter method</v>
      </c>
      <c r="X29" s="208" t="str">
        <f t="shared" si="5"/>
        <v>enter method</v>
      </c>
      <c r="Y29" s="208" t="str">
        <f t="shared" si="6"/>
        <v>enter method</v>
      </c>
      <c r="Z29" s="208" t="str">
        <f t="shared" si="7"/>
        <v>enter method</v>
      </c>
      <c r="AA29" s="208" t="str">
        <f t="shared" si="8"/>
        <v>enter method</v>
      </c>
      <c r="AB29" s="208" t="str">
        <f t="shared" si="9"/>
        <v>enter method</v>
      </c>
      <c r="AC29" s="208" t="str">
        <f t="shared" si="10"/>
        <v>enter method</v>
      </c>
      <c r="AD29" s="208" t="str">
        <f t="shared" si="11"/>
        <v>enter method</v>
      </c>
      <c r="AE29" s="208" t="str">
        <f t="shared" si="12"/>
        <v>enter method</v>
      </c>
      <c r="AF29" s="208"/>
      <c r="AG29" s="276" t="s">
        <v>137</v>
      </c>
      <c r="AH29" s="267">
        <v>7.6</v>
      </c>
      <c r="AI29" s="7">
        <v>8</v>
      </c>
    </row>
    <row r="30" spans="1:35" x14ac:dyDescent="0.2">
      <c r="A30" s="4"/>
      <c r="C30" s="276" t="s">
        <v>471</v>
      </c>
      <c r="D30" s="634"/>
      <c r="E30" s="631"/>
      <c r="F30" s="632"/>
      <c r="G30" s="633"/>
      <c r="H30" s="628"/>
      <c r="I30" s="628"/>
      <c r="J30" s="628"/>
      <c r="K30" s="628"/>
      <c r="L30" s="628"/>
      <c r="M30" s="628"/>
      <c r="N30" s="628"/>
      <c r="O30" s="628"/>
      <c r="P30" s="628"/>
      <c r="R30" s="276" t="s">
        <v>471</v>
      </c>
      <c r="S30" s="204" t="str">
        <f t="shared" si="13"/>
        <v>enter method</v>
      </c>
      <c r="T30" s="208" t="str">
        <f t="shared" si="1"/>
        <v>enter method</v>
      </c>
      <c r="U30" s="209" t="str">
        <f t="shared" si="2"/>
        <v>enter method</v>
      </c>
      <c r="V30" s="210" t="str">
        <f t="shared" si="3"/>
        <v>enter method</v>
      </c>
      <c r="W30" s="208" t="str">
        <f t="shared" si="4"/>
        <v>enter method</v>
      </c>
      <c r="X30" s="208" t="str">
        <f t="shared" si="5"/>
        <v>enter method</v>
      </c>
      <c r="Y30" s="208" t="str">
        <f t="shared" si="6"/>
        <v>enter method</v>
      </c>
      <c r="Z30" s="208" t="str">
        <f t="shared" si="7"/>
        <v>enter method</v>
      </c>
      <c r="AA30" s="208" t="str">
        <f t="shared" si="8"/>
        <v>enter method</v>
      </c>
      <c r="AB30" s="208" t="str">
        <f t="shared" si="9"/>
        <v>enter method</v>
      </c>
      <c r="AC30" s="208" t="str">
        <f t="shared" si="10"/>
        <v>enter method</v>
      </c>
      <c r="AD30" s="208" t="str">
        <f t="shared" si="11"/>
        <v>enter method</v>
      </c>
      <c r="AE30" s="208" t="str">
        <f t="shared" si="12"/>
        <v>enter method</v>
      </c>
      <c r="AF30" s="208"/>
      <c r="AG30" s="276" t="s">
        <v>471</v>
      </c>
      <c r="AH30" s="267">
        <v>8.8000000000000007</v>
      </c>
      <c r="AI30" s="7">
        <v>7</v>
      </c>
    </row>
    <row r="31" spans="1:35" x14ac:dyDescent="0.2">
      <c r="A31" s="4"/>
      <c r="B31" s="7" t="s">
        <v>38</v>
      </c>
      <c r="C31" s="276" t="s">
        <v>133</v>
      </c>
      <c r="D31" s="634"/>
      <c r="E31" s="631"/>
      <c r="F31" s="632"/>
      <c r="G31" s="633"/>
      <c r="H31" s="628"/>
      <c r="I31" s="628"/>
      <c r="J31" s="628"/>
      <c r="K31" s="628"/>
      <c r="L31" s="628"/>
      <c r="M31" s="628"/>
      <c r="N31" s="628"/>
      <c r="O31" s="628"/>
      <c r="P31" s="628"/>
      <c r="R31" s="276" t="s">
        <v>133</v>
      </c>
      <c r="S31" s="204" t="str">
        <f t="shared" si="13"/>
        <v>enter method</v>
      </c>
      <c r="T31" s="208" t="str">
        <f t="shared" si="1"/>
        <v>enter method</v>
      </c>
      <c r="U31" s="209" t="str">
        <f t="shared" si="2"/>
        <v>enter method</v>
      </c>
      <c r="V31" s="210" t="str">
        <f t="shared" si="3"/>
        <v>enter method</v>
      </c>
      <c r="W31" s="208" t="str">
        <f t="shared" si="4"/>
        <v>enter method</v>
      </c>
      <c r="X31" s="208" t="str">
        <f t="shared" si="5"/>
        <v>enter method</v>
      </c>
      <c r="Y31" s="208" t="str">
        <f t="shared" si="6"/>
        <v>enter method</v>
      </c>
      <c r="Z31" s="208" t="str">
        <f t="shared" si="7"/>
        <v>enter method</v>
      </c>
      <c r="AA31" s="208" t="str">
        <f t="shared" si="8"/>
        <v>enter method</v>
      </c>
      <c r="AB31" s="208" t="str">
        <f t="shared" si="9"/>
        <v>enter method</v>
      </c>
      <c r="AC31" s="208" t="str">
        <f t="shared" si="10"/>
        <v>enter method</v>
      </c>
      <c r="AD31" s="208" t="str">
        <f t="shared" si="11"/>
        <v>enter method</v>
      </c>
      <c r="AE31" s="208" t="str">
        <f t="shared" si="12"/>
        <v>enter method</v>
      </c>
      <c r="AF31" s="208"/>
      <c r="AG31" s="276" t="s">
        <v>133</v>
      </c>
      <c r="AH31" s="267">
        <v>8.6</v>
      </c>
      <c r="AI31" s="7">
        <v>9</v>
      </c>
    </row>
    <row r="32" spans="1:35" x14ac:dyDescent="0.2">
      <c r="A32" s="4"/>
      <c r="B32" s="7" t="s">
        <v>36</v>
      </c>
      <c r="C32" s="276" t="s">
        <v>134</v>
      </c>
      <c r="D32" s="634"/>
      <c r="E32" s="631"/>
      <c r="F32" s="632"/>
      <c r="G32" s="633"/>
      <c r="H32" s="628"/>
      <c r="I32" s="628"/>
      <c r="J32" s="628"/>
      <c r="K32" s="628"/>
      <c r="L32" s="628"/>
      <c r="M32" s="628"/>
      <c r="N32" s="628"/>
      <c r="O32" s="628"/>
      <c r="P32" s="628"/>
      <c r="R32" s="276" t="s">
        <v>134</v>
      </c>
      <c r="S32" s="204" t="str">
        <f t="shared" si="13"/>
        <v>enter method</v>
      </c>
      <c r="T32" s="208" t="str">
        <f t="shared" si="1"/>
        <v>enter method</v>
      </c>
      <c r="U32" s="209" t="str">
        <f t="shared" si="2"/>
        <v>enter method</v>
      </c>
      <c r="V32" s="210" t="str">
        <f t="shared" si="3"/>
        <v>enter method</v>
      </c>
      <c r="W32" s="208" t="str">
        <f t="shared" si="4"/>
        <v>enter method</v>
      </c>
      <c r="X32" s="208" t="str">
        <f t="shared" si="5"/>
        <v>enter method</v>
      </c>
      <c r="Y32" s="208" t="str">
        <f t="shared" si="6"/>
        <v>enter method</v>
      </c>
      <c r="Z32" s="208" t="str">
        <f t="shared" si="7"/>
        <v>enter method</v>
      </c>
      <c r="AA32" s="208" t="str">
        <f t="shared" si="8"/>
        <v>enter method</v>
      </c>
      <c r="AB32" s="208" t="str">
        <f t="shared" si="9"/>
        <v>enter method</v>
      </c>
      <c r="AC32" s="208" t="str">
        <f t="shared" si="10"/>
        <v>enter method</v>
      </c>
      <c r="AD32" s="208" t="str">
        <f t="shared" si="11"/>
        <v>enter method</v>
      </c>
      <c r="AE32" s="208" t="str">
        <f t="shared" si="12"/>
        <v>enter method</v>
      </c>
      <c r="AF32" s="208"/>
      <c r="AG32" s="276" t="s">
        <v>134</v>
      </c>
      <c r="AH32" s="267">
        <v>5.0999999999999996</v>
      </c>
      <c r="AI32" s="7">
        <v>10</v>
      </c>
    </row>
    <row r="33" spans="1:35" x14ac:dyDescent="0.2">
      <c r="A33" s="4"/>
      <c r="B33" s="7" t="s">
        <v>37</v>
      </c>
      <c r="C33" s="276" t="s">
        <v>135</v>
      </c>
      <c r="D33" s="634"/>
      <c r="E33" s="631"/>
      <c r="F33" s="632"/>
      <c r="G33" s="633"/>
      <c r="H33" s="628"/>
      <c r="I33" s="628"/>
      <c r="J33" s="628"/>
      <c r="K33" s="628"/>
      <c r="L33" s="628"/>
      <c r="M33" s="628"/>
      <c r="N33" s="628"/>
      <c r="O33" s="628"/>
      <c r="P33" s="628"/>
      <c r="R33" s="276" t="s">
        <v>135</v>
      </c>
      <c r="S33" s="204" t="str">
        <f t="shared" si="13"/>
        <v>enter method</v>
      </c>
      <c r="T33" s="208" t="str">
        <f t="shared" si="1"/>
        <v>enter method</v>
      </c>
      <c r="U33" s="209" t="str">
        <f t="shared" si="2"/>
        <v>enter method</v>
      </c>
      <c r="V33" s="210" t="str">
        <f t="shared" si="3"/>
        <v>enter method</v>
      </c>
      <c r="W33" s="208" t="str">
        <f t="shared" si="4"/>
        <v>enter method</v>
      </c>
      <c r="X33" s="208" t="str">
        <f t="shared" si="5"/>
        <v>enter method</v>
      </c>
      <c r="Y33" s="208" t="str">
        <f t="shared" si="6"/>
        <v>enter method</v>
      </c>
      <c r="Z33" s="208" t="str">
        <f t="shared" si="7"/>
        <v>enter method</v>
      </c>
      <c r="AA33" s="208" t="str">
        <f t="shared" si="8"/>
        <v>enter method</v>
      </c>
      <c r="AB33" s="208" t="str">
        <f t="shared" si="9"/>
        <v>enter method</v>
      </c>
      <c r="AC33" s="208" t="str">
        <f t="shared" si="10"/>
        <v>enter method</v>
      </c>
      <c r="AD33" s="208" t="str">
        <f t="shared" si="11"/>
        <v>enter method</v>
      </c>
      <c r="AE33" s="208" t="str">
        <f t="shared" si="12"/>
        <v>enter method</v>
      </c>
      <c r="AF33" s="208"/>
      <c r="AG33" s="276" t="s">
        <v>135</v>
      </c>
      <c r="AH33" s="267">
        <v>3.9</v>
      </c>
      <c r="AI33" s="7">
        <v>9</v>
      </c>
    </row>
    <row r="34" spans="1:35" x14ac:dyDescent="0.2">
      <c r="A34" s="4"/>
      <c r="B34" s="7" t="s">
        <v>35</v>
      </c>
      <c r="C34" s="276" t="s">
        <v>136</v>
      </c>
      <c r="D34" s="634"/>
      <c r="E34" s="631"/>
      <c r="F34" s="632"/>
      <c r="G34" s="633"/>
      <c r="H34" s="628"/>
      <c r="I34" s="628"/>
      <c r="J34" s="628"/>
      <c r="K34" s="628"/>
      <c r="L34" s="628"/>
      <c r="M34" s="628"/>
      <c r="N34" s="628"/>
      <c r="O34" s="628"/>
      <c r="P34" s="628"/>
      <c r="R34" s="276" t="s">
        <v>136</v>
      </c>
      <c r="S34" s="204" t="str">
        <f t="shared" si="13"/>
        <v>enter method</v>
      </c>
      <c r="T34" s="208" t="str">
        <f t="shared" si="1"/>
        <v>enter method</v>
      </c>
      <c r="U34" s="209" t="str">
        <f t="shared" si="2"/>
        <v>enter method</v>
      </c>
      <c r="V34" s="210" t="str">
        <f t="shared" si="3"/>
        <v>enter method</v>
      </c>
      <c r="W34" s="208" t="str">
        <f t="shared" si="4"/>
        <v>enter method</v>
      </c>
      <c r="X34" s="208" t="str">
        <f t="shared" si="5"/>
        <v>enter method</v>
      </c>
      <c r="Y34" s="208" t="str">
        <f t="shared" si="6"/>
        <v>enter method</v>
      </c>
      <c r="Z34" s="208" t="str">
        <f t="shared" si="7"/>
        <v>enter method</v>
      </c>
      <c r="AA34" s="208" t="str">
        <f t="shared" si="8"/>
        <v>enter method</v>
      </c>
      <c r="AB34" s="208" t="str">
        <f t="shared" si="9"/>
        <v>enter method</v>
      </c>
      <c r="AC34" s="208" t="str">
        <f t="shared" si="10"/>
        <v>enter method</v>
      </c>
      <c r="AD34" s="208" t="str">
        <f t="shared" si="11"/>
        <v>enter method</v>
      </c>
      <c r="AE34" s="208" t="str">
        <f t="shared" si="12"/>
        <v>enter method</v>
      </c>
      <c r="AF34" s="208"/>
      <c r="AG34" s="276" t="s">
        <v>136</v>
      </c>
      <c r="AH34" s="267">
        <v>9</v>
      </c>
      <c r="AI34" s="7">
        <v>9</v>
      </c>
    </row>
    <row r="35" spans="1:35" x14ac:dyDescent="0.2">
      <c r="A35" s="4"/>
      <c r="C35" s="277"/>
      <c r="D35" s="634"/>
      <c r="E35" s="631"/>
      <c r="F35" s="632"/>
      <c r="G35" s="633"/>
      <c r="H35" s="628"/>
      <c r="I35" s="628"/>
      <c r="J35" s="628"/>
      <c r="K35" s="628"/>
      <c r="L35" s="628"/>
      <c r="M35" s="628"/>
      <c r="N35" s="628"/>
      <c r="O35" s="628"/>
      <c r="P35" s="628"/>
      <c r="R35" s="277"/>
      <c r="S35" s="204"/>
      <c r="T35" s="208"/>
      <c r="U35" s="209"/>
      <c r="V35" s="210"/>
      <c r="W35" s="208"/>
      <c r="X35" s="208"/>
      <c r="Y35" s="208"/>
      <c r="Z35" s="208"/>
      <c r="AA35" s="208"/>
      <c r="AB35" s="208"/>
      <c r="AC35" s="208"/>
      <c r="AD35" s="208"/>
      <c r="AE35" s="208"/>
      <c r="AF35" s="208"/>
      <c r="AG35" s="277"/>
      <c r="AH35" s="267"/>
    </row>
    <row r="36" spans="1:35" x14ac:dyDescent="0.2">
      <c r="A36" s="277" t="s">
        <v>339</v>
      </c>
      <c r="B36" s="7" t="s">
        <v>52</v>
      </c>
      <c r="C36" s="276" t="s">
        <v>139</v>
      </c>
      <c r="D36" s="634"/>
      <c r="E36" s="631"/>
      <c r="F36" s="632"/>
      <c r="G36" s="633"/>
      <c r="H36" s="628"/>
      <c r="I36" s="628"/>
      <c r="J36" s="628"/>
      <c r="K36" s="628"/>
      <c r="L36" s="628"/>
      <c r="M36" s="628"/>
      <c r="N36" s="628"/>
      <c r="O36" s="628"/>
      <c r="P36" s="628"/>
      <c r="R36" s="276" t="s">
        <v>139</v>
      </c>
      <c r="S36" s="204" t="str">
        <f t="shared" si="13"/>
        <v>enter method</v>
      </c>
      <c r="T36" s="208" t="str">
        <f t="shared" si="1"/>
        <v>enter method</v>
      </c>
      <c r="U36" s="209" t="str">
        <f t="shared" si="2"/>
        <v>enter method</v>
      </c>
      <c r="V36" s="210" t="str">
        <f t="shared" si="3"/>
        <v>enter method</v>
      </c>
      <c r="W36" s="208" t="str">
        <f t="shared" si="4"/>
        <v>enter method</v>
      </c>
      <c r="X36" s="208" t="str">
        <f t="shared" si="5"/>
        <v>enter method</v>
      </c>
      <c r="Y36" s="208" t="str">
        <f t="shared" si="6"/>
        <v>enter method</v>
      </c>
      <c r="Z36" s="208" t="str">
        <f t="shared" si="7"/>
        <v>enter method</v>
      </c>
      <c r="AA36" s="208" t="str">
        <f t="shared" si="8"/>
        <v>enter method</v>
      </c>
      <c r="AB36" s="208" t="str">
        <f t="shared" si="9"/>
        <v>enter method</v>
      </c>
      <c r="AC36" s="208" t="str">
        <f t="shared" si="10"/>
        <v>enter method</v>
      </c>
      <c r="AD36" s="208" t="str">
        <f t="shared" si="11"/>
        <v>enter method</v>
      </c>
      <c r="AE36" s="208" t="str">
        <f t="shared" si="12"/>
        <v>enter method</v>
      </c>
      <c r="AF36" s="208"/>
      <c r="AG36" s="276" t="s">
        <v>139</v>
      </c>
      <c r="AH36" s="242">
        <v>8.4</v>
      </c>
      <c r="AI36" s="7">
        <v>9</v>
      </c>
    </row>
    <row r="37" spans="1:35" x14ac:dyDescent="0.2">
      <c r="A37" s="4"/>
      <c r="B37" s="7" t="s">
        <v>51</v>
      </c>
      <c r="C37" s="276" t="s">
        <v>146</v>
      </c>
      <c r="D37" s="634"/>
      <c r="E37" s="631"/>
      <c r="F37" s="632"/>
      <c r="G37" s="633"/>
      <c r="H37" s="628"/>
      <c r="I37" s="628"/>
      <c r="J37" s="628"/>
      <c r="K37" s="628"/>
      <c r="L37" s="628"/>
      <c r="M37" s="628"/>
      <c r="N37" s="628"/>
      <c r="O37" s="628"/>
      <c r="P37" s="628"/>
      <c r="R37" s="276" t="s">
        <v>146</v>
      </c>
      <c r="S37" s="204" t="str">
        <f t="shared" si="13"/>
        <v>enter method</v>
      </c>
      <c r="T37" s="208" t="str">
        <f t="shared" si="1"/>
        <v>enter method</v>
      </c>
      <c r="U37" s="209" t="str">
        <f t="shared" si="2"/>
        <v>enter method</v>
      </c>
      <c r="V37" s="210" t="str">
        <f t="shared" si="3"/>
        <v>enter method</v>
      </c>
      <c r="W37" s="208" t="str">
        <f t="shared" si="4"/>
        <v>enter method</v>
      </c>
      <c r="X37" s="208" t="str">
        <f t="shared" si="5"/>
        <v>enter method</v>
      </c>
      <c r="Y37" s="208" t="str">
        <f t="shared" si="6"/>
        <v>enter method</v>
      </c>
      <c r="Z37" s="208" t="str">
        <f t="shared" si="7"/>
        <v>enter method</v>
      </c>
      <c r="AA37" s="208" t="str">
        <f t="shared" si="8"/>
        <v>enter method</v>
      </c>
      <c r="AB37" s="208" t="str">
        <f t="shared" si="9"/>
        <v>enter method</v>
      </c>
      <c r="AC37" s="208" t="str">
        <f t="shared" si="10"/>
        <v>enter method</v>
      </c>
      <c r="AD37" s="208" t="str">
        <f t="shared" si="11"/>
        <v>enter method</v>
      </c>
      <c r="AE37" s="208" t="str">
        <f t="shared" si="12"/>
        <v>enter method</v>
      </c>
      <c r="AF37" s="208"/>
      <c r="AG37" s="276" t="s">
        <v>146</v>
      </c>
      <c r="AH37" s="242">
        <v>9.1</v>
      </c>
      <c r="AI37" s="7">
        <v>10</v>
      </c>
    </row>
    <row r="38" spans="1:35" x14ac:dyDescent="0.2">
      <c r="A38" s="4"/>
      <c r="B38" s="7" t="s">
        <v>53</v>
      </c>
      <c r="C38" s="276" t="s">
        <v>138</v>
      </c>
      <c r="D38" s="634"/>
      <c r="E38" s="631"/>
      <c r="F38" s="632"/>
      <c r="G38" s="633"/>
      <c r="H38" s="628"/>
      <c r="I38" s="628"/>
      <c r="J38" s="628"/>
      <c r="K38" s="628"/>
      <c r="L38" s="628"/>
      <c r="M38" s="628"/>
      <c r="N38" s="628"/>
      <c r="O38" s="628"/>
      <c r="P38" s="628"/>
      <c r="R38" s="276" t="s">
        <v>138</v>
      </c>
      <c r="S38" s="204" t="str">
        <f t="shared" si="13"/>
        <v>enter method</v>
      </c>
      <c r="T38" s="208" t="str">
        <f t="shared" si="1"/>
        <v>enter method</v>
      </c>
      <c r="U38" s="209" t="str">
        <f t="shared" si="2"/>
        <v>enter method</v>
      </c>
      <c r="V38" s="210" t="str">
        <f t="shared" si="3"/>
        <v>enter method</v>
      </c>
      <c r="W38" s="208" t="str">
        <f t="shared" si="4"/>
        <v>enter method</v>
      </c>
      <c r="X38" s="208" t="str">
        <f t="shared" si="5"/>
        <v>enter method</v>
      </c>
      <c r="Y38" s="208" t="str">
        <f t="shared" si="6"/>
        <v>enter method</v>
      </c>
      <c r="Z38" s="208" t="str">
        <f t="shared" si="7"/>
        <v>enter method</v>
      </c>
      <c r="AA38" s="208" t="str">
        <f t="shared" si="8"/>
        <v>enter method</v>
      </c>
      <c r="AB38" s="208" t="str">
        <f t="shared" si="9"/>
        <v>enter method</v>
      </c>
      <c r="AC38" s="208" t="str">
        <f t="shared" si="10"/>
        <v>enter method</v>
      </c>
      <c r="AD38" s="208" t="str">
        <f t="shared" si="11"/>
        <v>enter method</v>
      </c>
      <c r="AE38" s="208" t="str">
        <f t="shared" si="12"/>
        <v>enter method</v>
      </c>
      <c r="AF38" s="208"/>
      <c r="AG38" s="276" t="s">
        <v>138</v>
      </c>
      <c r="AH38" s="242">
        <v>5.0999999999999996</v>
      </c>
      <c r="AI38" s="7">
        <v>5</v>
      </c>
    </row>
    <row r="39" spans="1:35" x14ac:dyDescent="0.2">
      <c r="A39" s="4"/>
      <c r="C39" s="276" t="s">
        <v>142</v>
      </c>
      <c r="D39" s="634"/>
      <c r="E39" s="631"/>
      <c r="F39" s="632"/>
      <c r="G39" s="633"/>
      <c r="H39" s="628"/>
      <c r="I39" s="628"/>
      <c r="J39" s="628"/>
      <c r="K39" s="628"/>
      <c r="L39" s="628"/>
      <c r="M39" s="628"/>
      <c r="N39" s="628"/>
      <c r="O39" s="628"/>
      <c r="P39" s="628"/>
      <c r="R39" s="276" t="s">
        <v>142</v>
      </c>
      <c r="S39" s="204" t="str">
        <f t="shared" si="13"/>
        <v>enter method</v>
      </c>
      <c r="T39" s="208" t="str">
        <f t="shared" si="1"/>
        <v>enter method</v>
      </c>
      <c r="U39" s="209" t="str">
        <f t="shared" si="2"/>
        <v>enter method</v>
      </c>
      <c r="V39" s="210" t="str">
        <f t="shared" si="3"/>
        <v>enter method</v>
      </c>
      <c r="W39" s="208" t="str">
        <f t="shared" si="4"/>
        <v>enter method</v>
      </c>
      <c r="X39" s="208" t="str">
        <f t="shared" si="5"/>
        <v>enter method</v>
      </c>
      <c r="Y39" s="208" t="str">
        <f t="shared" si="6"/>
        <v>enter method</v>
      </c>
      <c r="Z39" s="208" t="str">
        <f t="shared" si="7"/>
        <v>enter method</v>
      </c>
      <c r="AA39" s="208" t="str">
        <f t="shared" si="8"/>
        <v>enter method</v>
      </c>
      <c r="AB39" s="208" t="str">
        <f t="shared" si="9"/>
        <v>enter method</v>
      </c>
      <c r="AC39" s="208" t="str">
        <f t="shared" si="10"/>
        <v>enter method</v>
      </c>
      <c r="AD39" s="208" t="str">
        <f t="shared" si="11"/>
        <v>enter method</v>
      </c>
      <c r="AE39" s="208" t="str">
        <f t="shared" si="12"/>
        <v>enter method</v>
      </c>
      <c r="AF39" s="208"/>
      <c r="AG39" s="276" t="s">
        <v>142</v>
      </c>
      <c r="AH39" s="242">
        <v>7.3</v>
      </c>
      <c r="AI39" s="7">
        <v>9</v>
      </c>
    </row>
    <row r="40" spans="1:35" x14ac:dyDescent="0.2">
      <c r="A40" s="4"/>
      <c r="C40" s="276" t="s">
        <v>143</v>
      </c>
      <c r="D40" s="634"/>
      <c r="E40" s="631"/>
      <c r="F40" s="632"/>
      <c r="G40" s="633"/>
      <c r="H40" s="628"/>
      <c r="I40" s="628"/>
      <c r="J40" s="628"/>
      <c r="K40" s="628"/>
      <c r="L40" s="628"/>
      <c r="M40" s="628"/>
      <c r="N40" s="628"/>
      <c r="O40" s="628"/>
      <c r="P40" s="628"/>
      <c r="R40" s="276" t="s">
        <v>143</v>
      </c>
      <c r="S40" s="204" t="str">
        <f t="shared" si="13"/>
        <v>enter method</v>
      </c>
      <c r="T40" s="208" t="str">
        <f t="shared" si="1"/>
        <v>enter method</v>
      </c>
      <c r="U40" s="209" t="str">
        <f t="shared" si="2"/>
        <v>enter method</v>
      </c>
      <c r="V40" s="210" t="str">
        <f t="shared" si="3"/>
        <v>enter method</v>
      </c>
      <c r="W40" s="208" t="str">
        <f t="shared" si="4"/>
        <v>enter method</v>
      </c>
      <c r="X40" s="208" t="str">
        <f t="shared" si="5"/>
        <v>enter method</v>
      </c>
      <c r="Y40" s="208" t="str">
        <f t="shared" si="6"/>
        <v>enter method</v>
      </c>
      <c r="Z40" s="208" t="str">
        <f t="shared" si="7"/>
        <v>enter method</v>
      </c>
      <c r="AA40" s="208" t="str">
        <f t="shared" si="8"/>
        <v>enter method</v>
      </c>
      <c r="AB40" s="208" t="str">
        <f t="shared" si="9"/>
        <v>enter method</v>
      </c>
      <c r="AC40" s="208" t="str">
        <f t="shared" si="10"/>
        <v>enter method</v>
      </c>
      <c r="AD40" s="208" t="str">
        <f t="shared" si="11"/>
        <v>enter method</v>
      </c>
      <c r="AE40" s="208" t="str">
        <f t="shared" si="12"/>
        <v>enter method</v>
      </c>
      <c r="AF40" s="208"/>
      <c r="AG40" s="276" t="s">
        <v>143</v>
      </c>
      <c r="AH40" s="242">
        <v>5.7</v>
      </c>
      <c r="AI40" s="7">
        <v>5</v>
      </c>
    </row>
    <row r="41" spans="1:35" x14ac:dyDescent="0.2">
      <c r="A41" s="4"/>
      <c r="C41" s="276" t="s">
        <v>147</v>
      </c>
      <c r="D41" s="634"/>
      <c r="E41" s="631"/>
      <c r="F41" s="632"/>
      <c r="G41" s="633"/>
      <c r="H41" s="628"/>
      <c r="I41" s="628"/>
      <c r="J41" s="628"/>
      <c r="K41" s="628"/>
      <c r="L41" s="628"/>
      <c r="M41" s="628"/>
      <c r="N41" s="628"/>
      <c r="O41" s="628"/>
      <c r="P41" s="628"/>
      <c r="R41" s="276" t="s">
        <v>147</v>
      </c>
      <c r="S41" s="204" t="str">
        <f t="shared" si="13"/>
        <v>enter method</v>
      </c>
      <c r="T41" s="208" t="str">
        <f t="shared" si="1"/>
        <v>enter method</v>
      </c>
      <c r="U41" s="209" t="str">
        <f t="shared" si="2"/>
        <v>enter method</v>
      </c>
      <c r="V41" s="210" t="str">
        <f t="shared" si="3"/>
        <v>enter method</v>
      </c>
      <c r="W41" s="208" t="str">
        <f t="shared" si="4"/>
        <v>enter method</v>
      </c>
      <c r="X41" s="208" t="str">
        <f t="shared" si="5"/>
        <v>enter method</v>
      </c>
      <c r="Y41" s="208" t="str">
        <f t="shared" si="6"/>
        <v>enter method</v>
      </c>
      <c r="Z41" s="208" t="str">
        <f t="shared" si="7"/>
        <v>enter method</v>
      </c>
      <c r="AA41" s="208" t="str">
        <f t="shared" si="8"/>
        <v>enter method</v>
      </c>
      <c r="AB41" s="208" t="str">
        <f t="shared" si="9"/>
        <v>enter method</v>
      </c>
      <c r="AC41" s="208" t="str">
        <f t="shared" si="10"/>
        <v>enter method</v>
      </c>
      <c r="AD41" s="208" t="str">
        <f t="shared" si="11"/>
        <v>enter method</v>
      </c>
      <c r="AE41" s="208" t="str">
        <f t="shared" si="12"/>
        <v>enter method</v>
      </c>
      <c r="AF41" s="208"/>
      <c r="AG41" s="276" t="s">
        <v>147</v>
      </c>
      <c r="AH41" s="242">
        <v>8.3000000000000007</v>
      </c>
      <c r="AI41" s="7">
        <v>7</v>
      </c>
    </row>
    <row r="42" spans="1:35" x14ac:dyDescent="0.2">
      <c r="A42" s="4"/>
      <c r="C42" s="276" t="s">
        <v>340</v>
      </c>
      <c r="D42" s="634"/>
      <c r="E42" s="631"/>
      <c r="F42" s="632"/>
      <c r="G42" s="633"/>
      <c r="H42" s="628"/>
      <c r="I42" s="628"/>
      <c r="J42" s="628"/>
      <c r="K42" s="628"/>
      <c r="L42" s="628"/>
      <c r="M42" s="628"/>
      <c r="N42" s="628"/>
      <c r="O42" s="628"/>
      <c r="P42" s="628"/>
      <c r="R42" s="276" t="s">
        <v>340</v>
      </c>
      <c r="S42" s="204" t="str">
        <f t="shared" si="13"/>
        <v>enter method</v>
      </c>
      <c r="T42" s="208" t="str">
        <f t="shared" si="1"/>
        <v>enter method</v>
      </c>
      <c r="U42" s="209" t="str">
        <f t="shared" si="2"/>
        <v>enter method</v>
      </c>
      <c r="V42" s="210" t="str">
        <f t="shared" si="3"/>
        <v>enter method</v>
      </c>
      <c r="W42" s="208" t="str">
        <f t="shared" si="4"/>
        <v>enter method</v>
      </c>
      <c r="X42" s="208" t="str">
        <f t="shared" si="5"/>
        <v>enter method</v>
      </c>
      <c r="Y42" s="208" t="str">
        <f t="shared" si="6"/>
        <v>enter method</v>
      </c>
      <c r="Z42" s="208" t="str">
        <f t="shared" si="7"/>
        <v>enter method</v>
      </c>
      <c r="AA42" s="208" t="str">
        <f t="shared" si="8"/>
        <v>enter method</v>
      </c>
      <c r="AB42" s="208" t="str">
        <f t="shared" si="9"/>
        <v>enter method</v>
      </c>
      <c r="AC42" s="208" t="str">
        <f t="shared" si="10"/>
        <v>enter method</v>
      </c>
      <c r="AD42" s="208" t="str">
        <f t="shared" si="11"/>
        <v>enter method</v>
      </c>
      <c r="AE42" s="208" t="str">
        <f t="shared" si="12"/>
        <v>enter method</v>
      </c>
      <c r="AF42" s="208"/>
      <c r="AG42" s="276" t="s">
        <v>340</v>
      </c>
      <c r="AH42" s="242">
        <v>7.4</v>
      </c>
      <c r="AI42" s="7">
        <v>5</v>
      </c>
    </row>
    <row r="43" spans="1:35" x14ac:dyDescent="0.2">
      <c r="A43" s="4"/>
      <c r="C43" s="276" t="s">
        <v>341</v>
      </c>
      <c r="D43" s="634"/>
      <c r="E43" s="631"/>
      <c r="F43" s="632"/>
      <c r="G43" s="633"/>
      <c r="H43" s="628"/>
      <c r="I43" s="628"/>
      <c r="J43" s="628"/>
      <c r="K43" s="628"/>
      <c r="L43" s="628"/>
      <c r="M43" s="628"/>
      <c r="N43" s="628"/>
      <c r="O43" s="628"/>
      <c r="P43" s="628"/>
      <c r="R43" s="276" t="s">
        <v>341</v>
      </c>
      <c r="S43" s="204" t="str">
        <f t="shared" si="13"/>
        <v>enter method</v>
      </c>
      <c r="T43" s="208" t="str">
        <f t="shared" si="1"/>
        <v>enter method</v>
      </c>
      <c r="U43" s="209" t="str">
        <f t="shared" si="2"/>
        <v>enter method</v>
      </c>
      <c r="V43" s="210" t="str">
        <f t="shared" si="3"/>
        <v>enter method</v>
      </c>
      <c r="W43" s="208" t="str">
        <f t="shared" si="4"/>
        <v>enter method</v>
      </c>
      <c r="X43" s="208" t="str">
        <f t="shared" si="5"/>
        <v>enter method</v>
      </c>
      <c r="Y43" s="208" t="str">
        <f t="shared" si="6"/>
        <v>enter method</v>
      </c>
      <c r="Z43" s="208" t="str">
        <f t="shared" si="7"/>
        <v>enter method</v>
      </c>
      <c r="AA43" s="208" t="str">
        <f t="shared" si="8"/>
        <v>enter method</v>
      </c>
      <c r="AB43" s="208" t="str">
        <f t="shared" si="9"/>
        <v>enter method</v>
      </c>
      <c r="AC43" s="208" t="str">
        <f t="shared" si="10"/>
        <v>enter method</v>
      </c>
      <c r="AD43" s="208" t="str">
        <f t="shared" si="11"/>
        <v>enter method</v>
      </c>
      <c r="AE43" s="208" t="str">
        <f t="shared" si="12"/>
        <v>enter method</v>
      </c>
      <c r="AF43" s="208"/>
      <c r="AG43" s="276" t="s">
        <v>341</v>
      </c>
      <c r="AH43" s="242">
        <v>8.9</v>
      </c>
      <c r="AI43" s="7">
        <v>10</v>
      </c>
    </row>
    <row r="44" spans="1:35" x14ac:dyDescent="0.2">
      <c r="A44" s="4"/>
      <c r="B44" s="7" t="s">
        <v>54</v>
      </c>
      <c r="C44" s="276" t="s">
        <v>140</v>
      </c>
      <c r="D44" s="634"/>
      <c r="E44" s="631"/>
      <c r="F44" s="632"/>
      <c r="G44" s="633"/>
      <c r="H44" s="628"/>
      <c r="I44" s="628"/>
      <c r="J44" s="628"/>
      <c r="K44" s="628"/>
      <c r="L44" s="628"/>
      <c r="M44" s="628"/>
      <c r="N44" s="628"/>
      <c r="O44" s="628"/>
      <c r="P44" s="628"/>
      <c r="R44" s="276" t="s">
        <v>140</v>
      </c>
      <c r="S44" s="204" t="str">
        <f t="shared" si="13"/>
        <v>enter method</v>
      </c>
      <c r="T44" s="208" t="str">
        <f t="shared" si="1"/>
        <v>enter method</v>
      </c>
      <c r="U44" s="209" t="str">
        <f t="shared" si="2"/>
        <v>enter method</v>
      </c>
      <c r="V44" s="210" t="str">
        <f t="shared" si="3"/>
        <v>enter method</v>
      </c>
      <c r="W44" s="208" t="str">
        <f t="shared" si="4"/>
        <v>enter method</v>
      </c>
      <c r="X44" s="208" t="str">
        <f t="shared" si="5"/>
        <v>enter method</v>
      </c>
      <c r="Y44" s="208" t="str">
        <f t="shared" si="6"/>
        <v>enter method</v>
      </c>
      <c r="Z44" s="208" t="str">
        <f t="shared" si="7"/>
        <v>enter method</v>
      </c>
      <c r="AA44" s="208" t="str">
        <f t="shared" si="8"/>
        <v>enter method</v>
      </c>
      <c r="AB44" s="208" t="str">
        <f t="shared" si="9"/>
        <v>enter method</v>
      </c>
      <c r="AC44" s="208" t="str">
        <f t="shared" si="10"/>
        <v>enter method</v>
      </c>
      <c r="AD44" s="208" t="str">
        <f t="shared" si="11"/>
        <v>enter method</v>
      </c>
      <c r="AE44" s="208" t="str">
        <f t="shared" si="12"/>
        <v>enter method</v>
      </c>
      <c r="AF44" s="208"/>
      <c r="AG44" s="276" t="s">
        <v>140</v>
      </c>
      <c r="AH44" s="242">
        <v>8</v>
      </c>
      <c r="AI44" s="7">
        <v>8</v>
      </c>
    </row>
    <row r="45" spans="1:35" x14ac:dyDescent="0.2">
      <c r="A45" s="4"/>
      <c r="C45" s="276" t="s">
        <v>141</v>
      </c>
      <c r="D45" s="634"/>
      <c r="E45" s="631"/>
      <c r="F45" s="632"/>
      <c r="G45" s="633"/>
      <c r="H45" s="628"/>
      <c r="I45" s="628"/>
      <c r="J45" s="628"/>
      <c r="K45" s="628"/>
      <c r="L45" s="628"/>
      <c r="M45" s="628"/>
      <c r="N45" s="628"/>
      <c r="O45" s="628"/>
      <c r="P45" s="628"/>
      <c r="R45" s="276" t="s">
        <v>141</v>
      </c>
      <c r="S45" s="204" t="str">
        <f t="shared" si="13"/>
        <v>enter method</v>
      </c>
      <c r="T45" s="208" t="str">
        <f t="shared" si="1"/>
        <v>enter method</v>
      </c>
      <c r="U45" s="209" t="str">
        <f t="shared" si="2"/>
        <v>enter method</v>
      </c>
      <c r="V45" s="210" t="str">
        <f t="shared" si="3"/>
        <v>enter method</v>
      </c>
      <c r="W45" s="208" t="str">
        <f t="shared" si="4"/>
        <v>enter method</v>
      </c>
      <c r="X45" s="208" t="str">
        <f t="shared" si="5"/>
        <v>enter method</v>
      </c>
      <c r="Y45" s="208" t="str">
        <f t="shared" si="6"/>
        <v>enter method</v>
      </c>
      <c r="Z45" s="208" t="str">
        <f t="shared" si="7"/>
        <v>enter method</v>
      </c>
      <c r="AA45" s="208" t="str">
        <f t="shared" si="8"/>
        <v>enter method</v>
      </c>
      <c r="AB45" s="208" t="str">
        <f t="shared" si="9"/>
        <v>enter method</v>
      </c>
      <c r="AC45" s="208" t="str">
        <f t="shared" si="10"/>
        <v>enter method</v>
      </c>
      <c r="AD45" s="208" t="str">
        <f t="shared" si="11"/>
        <v>enter method</v>
      </c>
      <c r="AE45" s="208" t="str">
        <f t="shared" si="12"/>
        <v>enter method</v>
      </c>
      <c r="AF45" s="208"/>
      <c r="AG45" s="276" t="s">
        <v>141</v>
      </c>
      <c r="AH45" s="242">
        <v>8</v>
      </c>
      <c r="AI45" s="7">
        <v>8</v>
      </c>
    </row>
    <row r="46" spans="1:35" x14ac:dyDescent="0.2">
      <c r="A46" s="4"/>
      <c r="C46" s="276" t="s">
        <v>144</v>
      </c>
      <c r="D46" s="634"/>
      <c r="E46" s="631"/>
      <c r="F46" s="632"/>
      <c r="G46" s="633"/>
      <c r="H46" s="628"/>
      <c r="I46" s="628"/>
      <c r="J46" s="628"/>
      <c r="K46" s="628"/>
      <c r="L46" s="628"/>
      <c r="M46" s="628"/>
      <c r="N46" s="628"/>
      <c r="O46" s="628"/>
      <c r="P46" s="628"/>
      <c r="R46" s="276" t="s">
        <v>144</v>
      </c>
      <c r="S46" s="204" t="str">
        <f t="shared" si="13"/>
        <v>enter method</v>
      </c>
      <c r="T46" s="208" t="str">
        <f t="shared" si="1"/>
        <v>enter method</v>
      </c>
      <c r="U46" s="209" t="str">
        <f t="shared" si="2"/>
        <v>enter method</v>
      </c>
      <c r="V46" s="210" t="str">
        <f t="shared" si="3"/>
        <v>enter method</v>
      </c>
      <c r="W46" s="208" t="str">
        <f t="shared" si="4"/>
        <v>enter method</v>
      </c>
      <c r="X46" s="208" t="str">
        <f t="shared" si="5"/>
        <v>enter method</v>
      </c>
      <c r="Y46" s="208" t="str">
        <f t="shared" si="6"/>
        <v>enter method</v>
      </c>
      <c r="Z46" s="208" t="str">
        <f t="shared" si="7"/>
        <v>enter method</v>
      </c>
      <c r="AA46" s="208" t="str">
        <f t="shared" si="8"/>
        <v>enter method</v>
      </c>
      <c r="AB46" s="208" t="str">
        <f t="shared" si="9"/>
        <v>enter method</v>
      </c>
      <c r="AC46" s="208" t="str">
        <f t="shared" si="10"/>
        <v>enter method</v>
      </c>
      <c r="AD46" s="208" t="str">
        <f t="shared" si="11"/>
        <v>enter method</v>
      </c>
      <c r="AE46" s="208" t="str">
        <f t="shared" si="12"/>
        <v>enter method</v>
      </c>
      <c r="AF46" s="208"/>
      <c r="AG46" s="276" t="s">
        <v>144</v>
      </c>
      <c r="AH46" s="242">
        <v>8.8000000000000007</v>
      </c>
      <c r="AI46" s="7">
        <v>8</v>
      </c>
    </row>
    <row r="47" spans="1:35" x14ac:dyDescent="0.2">
      <c r="A47" s="4"/>
      <c r="C47" s="276" t="s">
        <v>145</v>
      </c>
      <c r="D47" s="634"/>
      <c r="E47" s="631"/>
      <c r="F47" s="632"/>
      <c r="G47" s="633"/>
      <c r="H47" s="628"/>
      <c r="I47" s="628"/>
      <c r="J47" s="628"/>
      <c r="K47" s="628"/>
      <c r="L47" s="628"/>
      <c r="M47" s="628"/>
      <c r="N47" s="628"/>
      <c r="O47" s="628"/>
      <c r="P47" s="628"/>
      <c r="R47" s="276" t="s">
        <v>145</v>
      </c>
      <c r="S47" s="204" t="str">
        <f t="shared" si="13"/>
        <v>enter method</v>
      </c>
      <c r="T47" s="208" t="str">
        <f t="shared" si="1"/>
        <v>enter method</v>
      </c>
      <c r="U47" s="209" t="str">
        <f t="shared" si="2"/>
        <v>enter method</v>
      </c>
      <c r="V47" s="210" t="str">
        <f t="shared" si="3"/>
        <v>enter method</v>
      </c>
      <c r="W47" s="208" t="str">
        <f t="shared" si="4"/>
        <v>enter method</v>
      </c>
      <c r="X47" s="208" t="str">
        <f t="shared" si="5"/>
        <v>enter method</v>
      </c>
      <c r="Y47" s="208" t="str">
        <f t="shared" si="6"/>
        <v>enter method</v>
      </c>
      <c r="Z47" s="208" t="str">
        <f t="shared" si="7"/>
        <v>enter method</v>
      </c>
      <c r="AA47" s="208" t="str">
        <f t="shared" si="8"/>
        <v>enter method</v>
      </c>
      <c r="AB47" s="208" t="str">
        <f t="shared" si="9"/>
        <v>enter method</v>
      </c>
      <c r="AC47" s="208" t="str">
        <f t="shared" si="10"/>
        <v>enter method</v>
      </c>
      <c r="AD47" s="208" t="str">
        <f t="shared" si="11"/>
        <v>enter method</v>
      </c>
      <c r="AE47" s="208" t="str">
        <f t="shared" si="12"/>
        <v>enter method</v>
      </c>
      <c r="AF47" s="208"/>
      <c r="AG47" s="276" t="s">
        <v>145</v>
      </c>
      <c r="AH47" s="267">
        <v>8</v>
      </c>
      <c r="AI47" s="7">
        <v>8</v>
      </c>
    </row>
    <row r="48" spans="1:35" x14ac:dyDescent="0.2">
      <c r="A48" s="4"/>
      <c r="C48" s="277"/>
      <c r="D48" s="634"/>
      <c r="E48" s="631"/>
      <c r="F48" s="632"/>
      <c r="G48" s="633"/>
      <c r="H48" s="628"/>
      <c r="I48" s="628"/>
      <c r="J48" s="628"/>
      <c r="K48" s="628"/>
      <c r="L48" s="628"/>
      <c r="M48" s="628"/>
      <c r="N48" s="628"/>
      <c r="O48" s="628"/>
      <c r="P48" s="628"/>
      <c r="R48" s="277"/>
      <c r="S48" s="204"/>
      <c r="T48" s="208"/>
      <c r="U48" s="209"/>
      <c r="V48" s="210"/>
      <c r="W48" s="208"/>
      <c r="X48" s="208"/>
      <c r="Y48" s="208"/>
      <c r="Z48" s="208"/>
      <c r="AA48" s="208"/>
      <c r="AB48" s="208"/>
      <c r="AC48" s="208"/>
      <c r="AD48" s="208"/>
      <c r="AE48" s="208"/>
      <c r="AF48" s="208"/>
      <c r="AG48" s="277"/>
      <c r="AH48" s="267"/>
    </row>
    <row r="49" spans="1:35" x14ac:dyDescent="0.2">
      <c r="A49" s="4" t="s">
        <v>328</v>
      </c>
      <c r="B49" s="7" t="s">
        <v>48</v>
      </c>
      <c r="C49" s="276" t="s">
        <v>208</v>
      </c>
      <c r="D49" s="634"/>
      <c r="E49" s="631"/>
      <c r="F49" s="632"/>
      <c r="G49" s="633"/>
      <c r="H49" s="628"/>
      <c r="I49" s="628"/>
      <c r="J49" s="628"/>
      <c r="K49" s="628"/>
      <c r="L49" s="628"/>
      <c r="M49" s="628"/>
      <c r="N49" s="628"/>
      <c r="O49" s="628"/>
      <c r="P49" s="628"/>
      <c r="R49" s="276" t="s">
        <v>208</v>
      </c>
      <c r="S49" s="204" t="str">
        <f t="shared" si="13"/>
        <v>enter method</v>
      </c>
      <c r="T49" s="208" t="str">
        <f t="shared" si="1"/>
        <v>enter method</v>
      </c>
      <c r="U49" s="209" t="str">
        <f t="shared" si="2"/>
        <v>enter method</v>
      </c>
      <c r="V49" s="210" t="str">
        <f t="shared" si="3"/>
        <v>enter method</v>
      </c>
      <c r="W49" s="208" t="str">
        <f t="shared" si="4"/>
        <v>enter method</v>
      </c>
      <c r="X49" s="208" t="str">
        <f t="shared" si="5"/>
        <v>enter method</v>
      </c>
      <c r="Y49" s="208" t="str">
        <f t="shared" si="6"/>
        <v>enter method</v>
      </c>
      <c r="Z49" s="208" t="str">
        <f t="shared" si="7"/>
        <v>enter method</v>
      </c>
      <c r="AA49" s="208" t="str">
        <f t="shared" si="8"/>
        <v>enter method</v>
      </c>
      <c r="AB49" s="208" t="str">
        <f t="shared" si="9"/>
        <v>enter method</v>
      </c>
      <c r="AC49" s="208" t="str">
        <f t="shared" si="10"/>
        <v>enter method</v>
      </c>
      <c r="AD49" s="208" t="str">
        <f t="shared" si="11"/>
        <v>enter method</v>
      </c>
      <c r="AE49" s="208" t="str">
        <f t="shared" si="12"/>
        <v>enter method</v>
      </c>
      <c r="AF49" s="208"/>
      <c r="AG49" s="276" t="s">
        <v>208</v>
      </c>
      <c r="AH49" s="267">
        <v>9</v>
      </c>
      <c r="AI49" s="7">
        <v>9</v>
      </c>
    </row>
    <row r="50" spans="1:35" x14ac:dyDescent="0.2">
      <c r="A50" s="4"/>
      <c r="B50" s="7" t="s">
        <v>50</v>
      </c>
      <c r="C50" s="276" t="s">
        <v>192</v>
      </c>
      <c r="D50" s="634"/>
      <c r="E50" s="631"/>
      <c r="F50" s="632"/>
      <c r="G50" s="633"/>
      <c r="H50" s="628"/>
      <c r="I50" s="628"/>
      <c r="J50" s="628"/>
      <c r="K50" s="628"/>
      <c r="L50" s="628"/>
      <c r="M50" s="628"/>
      <c r="N50" s="628"/>
      <c r="O50" s="628"/>
      <c r="P50" s="628"/>
      <c r="R50" s="276" t="s">
        <v>192</v>
      </c>
      <c r="S50" s="204" t="str">
        <f t="shared" si="13"/>
        <v>enter method</v>
      </c>
      <c r="T50" s="208" t="str">
        <f t="shared" si="1"/>
        <v>enter method</v>
      </c>
      <c r="U50" s="209" t="str">
        <f t="shared" si="2"/>
        <v>enter method</v>
      </c>
      <c r="V50" s="210" t="str">
        <f t="shared" si="3"/>
        <v>enter method</v>
      </c>
      <c r="W50" s="208" t="str">
        <f t="shared" si="4"/>
        <v>enter method</v>
      </c>
      <c r="X50" s="208" t="str">
        <f t="shared" si="5"/>
        <v>enter method</v>
      </c>
      <c r="Y50" s="208" t="str">
        <f t="shared" si="6"/>
        <v>enter method</v>
      </c>
      <c r="Z50" s="208" t="str">
        <f t="shared" si="7"/>
        <v>enter method</v>
      </c>
      <c r="AA50" s="208" t="str">
        <f t="shared" si="8"/>
        <v>enter method</v>
      </c>
      <c r="AB50" s="208" t="str">
        <f t="shared" si="9"/>
        <v>enter method</v>
      </c>
      <c r="AC50" s="208" t="str">
        <f t="shared" si="10"/>
        <v>enter method</v>
      </c>
      <c r="AD50" s="208" t="str">
        <f t="shared" si="11"/>
        <v>enter method</v>
      </c>
      <c r="AE50" s="208" t="str">
        <f t="shared" si="12"/>
        <v>enter method</v>
      </c>
      <c r="AF50" s="208"/>
      <c r="AG50" s="276" t="s">
        <v>192</v>
      </c>
      <c r="AH50" s="267">
        <v>7</v>
      </c>
      <c r="AI50" s="7">
        <v>8</v>
      </c>
    </row>
    <row r="51" spans="1:35" x14ac:dyDescent="0.2">
      <c r="A51" s="4"/>
      <c r="C51" s="276" t="s">
        <v>193</v>
      </c>
      <c r="D51" s="634"/>
      <c r="E51" s="631"/>
      <c r="F51" s="632"/>
      <c r="G51" s="633"/>
      <c r="H51" s="628"/>
      <c r="I51" s="628"/>
      <c r="J51" s="628"/>
      <c r="K51" s="628"/>
      <c r="L51" s="628"/>
      <c r="M51" s="628"/>
      <c r="N51" s="628"/>
      <c r="O51" s="628"/>
      <c r="P51" s="628"/>
      <c r="R51" s="276" t="s">
        <v>193</v>
      </c>
      <c r="S51" s="204" t="str">
        <f t="shared" si="13"/>
        <v>enter method</v>
      </c>
      <c r="T51" s="208" t="str">
        <f t="shared" si="1"/>
        <v>enter method</v>
      </c>
      <c r="U51" s="209" t="str">
        <f t="shared" si="2"/>
        <v>enter method</v>
      </c>
      <c r="V51" s="210" t="str">
        <f t="shared" si="3"/>
        <v>enter method</v>
      </c>
      <c r="W51" s="208" t="str">
        <f t="shared" si="4"/>
        <v>enter method</v>
      </c>
      <c r="X51" s="208" t="str">
        <f t="shared" si="5"/>
        <v>enter method</v>
      </c>
      <c r="Y51" s="208" t="str">
        <f t="shared" si="6"/>
        <v>enter method</v>
      </c>
      <c r="Z51" s="208" t="str">
        <f t="shared" si="7"/>
        <v>enter method</v>
      </c>
      <c r="AA51" s="208" t="str">
        <f t="shared" si="8"/>
        <v>enter method</v>
      </c>
      <c r="AB51" s="208" t="str">
        <f t="shared" si="9"/>
        <v>enter method</v>
      </c>
      <c r="AC51" s="208" t="str">
        <f t="shared" si="10"/>
        <v>enter method</v>
      </c>
      <c r="AD51" s="208" t="str">
        <f t="shared" si="11"/>
        <v>enter method</v>
      </c>
      <c r="AE51" s="208" t="str">
        <f t="shared" si="12"/>
        <v>enter method</v>
      </c>
      <c r="AF51" s="208"/>
      <c r="AG51" s="276" t="s">
        <v>193</v>
      </c>
      <c r="AH51" s="242">
        <v>7.2</v>
      </c>
      <c r="AI51" s="7">
        <v>5</v>
      </c>
    </row>
    <row r="52" spans="1:35" x14ac:dyDescent="0.2">
      <c r="A52" s="4"/>
      <c r="C52" s="276" t="s">
        <v>330</v>
      </c>
      <c r="D52" s="634"/>
      <c r="E52" s="631"/>
      <c r="F52" s="632"/>
      <c r="G52" s="633"/>
      <c r="H52" s="628"/>
      <c r="I52" s="628"/>
      <c r="J52" s="628"/>
      <c r="K52" s="628"/>
      <c r="L52" s="628"/>
      <c r="M52" s="628"/>
      <c r="N52" s="628"/>
      <c r="O52" s="628"/>
      <c r="P52" s="628"/>
      <c r="R52" s="276" t="s">
        <v>330</v>
      </c>
      <c r="S52" s="204" t="str">
        <f t="shared" si="13"/>
        <v>enter method</v>
      </c>
      <c r="T52" s="208" t="str">
        <f t="shared" si="1"/>
        <v>enter method</v>
      </c>
      <c r="U52" s="209" t="str">
        <f t="shared" si="2"/>
        <v>enter method</v>
      </c>
      <c r="V52" s="210" t="str">
        <f t="shared" si="3"/>
        <v>enter method</v>
      </c>
      <c r="W52" s="208" t="str">
        <f t="shared" si="4"/>
        <v>enter method</v>
      </c>
      <c r="X52" s="208" t="str">
        <f t="shared" si="5"/>
        <v>enter method</v>
      </c>
      <c r="Y52" s="208" t="str">
        <f t="shared" si="6"/>
        <v>enter method</v>
      </c>
      <c r="Z52" s="208" t="str">
        <f t="shared" si="7"/>
        <v>enter method</v>
      </c>
      <c r="AA52" s="208" t="str">
        <f t="shared" si="8"/>
        <v>enter method</v>
      </c>
      <c r="AB52" s="208" t="str">
        <f t="shared" si="9"/>
        <v>enter method</v>
      </c>
      <c r="AC52" s="208" t="str">
        <f t="shared" si="10"/>
        <v>enter method</v>
      </c>
      <c r="AD52" s="208" t="str">
        <f t="shared" si="11"/>
        <v>enter method</v>
      </c>
      <c r="AE52" s="208" t="str">
        <f t="shared" si="12"/>
        <v>enter method</v>
      </c>
      <c r="AF52" s="208"/>
      <c r="AG52" s="276" t="s">
        <v>330</v>
      </c>
      <c r="AH52" s="242">
        <v>7.9</v>
      </c>
      <c r="AI52" s="7">
        <v>9</v>
      </c>
    </row>
    <row r="53" spans="1:35" x14ac:dyDescent="0.2">
      <c r="A53" s="4"/>
      <c r="C53" s="276" t="s">
        <v>335</v>
      </c>
      <c r="D53" s="634"/>
      <c r="E53" s="631"/>
      <c r="F53" s="632"/>
      <c r="G53" s="633"/>
      <c r="H53" s="628"/>
      <c r="I53" s="628"/>
      <c r="J53" s="628"/>
      <c r="K53" s="628"/>
      <c r="L53" s="628"/>
      <c r="M53" s="628"/>
      <c r="N53" s="628"/>
      <c r="O53" s="628"/>
      <c r="P53" s="628"/>
      <c r="R53" s="276" t="s">
        <v>335</v>
      </c>
      <c r="S53" s="204" t="str">
        <f t="shared" si="13"/>
        <v>enter method</v>
      </c>
      <c r="T53" s="208" t="str">
        <f t="shared" si="1"/>
        <v>enter method</v>
      </c>
      <c r="U53" s="209" t="str">
        <f t="shared" si="2"/>
        <v>enter method</v>
      </c>
      <c r="V53" s="210" t="str">
        <f t="shared" si="3"/>
        <v>enter method</v>
      </c>
      <c r="W53" s="208" t="str">
        <f t="shared" si="4"/>
        <v>enter method</v>
      </c>
      <c r="X53" s="208" t="str">
        <f t="shared" si="5"/>
        <v>enter method</v>
      </c>
      <c r="Y53" s="208" t="str">
        <f t="shared" si="6"/>
        <v>enter method</v>
      </c>
      <c r="Z53" s="208" t="str">
        <f t="shared" si="7"/>
        <v>enter method</v>
      </c>
      <c r="AA53" s="208" t="str">
        <f t="shared" si="8"/>
        <v>enter method</v>
      </c>
      <c r="AB53" s="208" t="str">
        <f t="shared" si="9"/>
        <v>enter method</v>
      </c>
      <c r="AC53" s="208" t="str">
        <f t="shared" si="10"/>
        <v>enter method</v>
      </c>
      <c r="AD53" s="208" t="str">
        <f t="shared" si="11"/>
        <v>enter method</v>
      </c>
      <c r="AE53" s="208" t="str">
        <f t="shared" si="12"/>
        <v>enter method</v>
      </c>
      <c r="AF53" s="208"/>
      <c r="AG53" s="276" t="s">
        <v>335</v>
      </c>
      <c r="AH53" s="242">
        <v>6.8</v>
      </c>
      <c r="AI53" s="7">
        <v>7</v>
      </c>
    </row>
    <row r="54" spans="1:35" x14ac:dyDescent="0.2">
      <c r="A54" s="4"/>
      <c r="C54" s="276" t="s">
        <v>336</v>
      </c>
      <c r="D54" s="634"/>
      <c r="E54" s="631"/>
      <c r="F54" s="632"/>
      <c r="G54" s="633"/>
      <c r="H54" s="628"/>
      <c r="I54" s="628"/>
      <c r="J54" s="628"/>
      <c r="K54" s="628"/>
      <c r="L54" s="628"/>
      <c r="M54" s="628"/>
      <c r="N54" s="628"/>
      <c r="O54" s="628"/>
      <c r="P54" s="628"/>
      <c r="R54" s="276" t="s">
        <v>336</v>
      </c>
      <c r="S54" s="204" t="str">
        <f t="shared" si="13"/>
        <v>enter method</v>
      </c>
      <c r="T54" s="208" t="str">
        <f t="shared" si="1"/>
        <v>enter method</v>
      </c>
      <c r="U54" s="209" t="str">
        <f t="shared" si="2"/>
        <v>enter method</v>
      </c>
      <c r="V54" s="210" t="str">
        <f t="shared" si="3"/>
        <v>enter method</v>
      </c>
      <c r="W54" s="208" t="str">
        <f t="shared" si="4"/>
        <v>enter method</v>
      </c>
      <c r="X54" s="208" t="str">
        <f t="shared" si="5"/>
        <v>enter method</v>
      </c>
      <c r="Y54" s="208" t="str">
        <f t="shared" si="6"/>
        <v>enter method</v>
      </c>
      <c r="Z54" s="208" t="str">
        <f t="shared" si="7"/>
        <v>enter method</v>
      </c>
      <c r="AA54" s="208" t="str">
        <f t="shared" si="8"/>
        <v>enter method</v>
      </c>
      <c r="AB54" s="208" t="str">
        <f t="shared" si="9"/>
        <v>enter method</v>
      </c>
      <c r="AC54" s="208" t="str">
        <f t="shared" si="10"/>
        <v>enter method</v>
      </c>
      <c r="AD54" s="208" t="str">
        <f t="shared" si="11"/>
        <v>enter method</v>
      </c>
      <c r="AE54" s="208" t="str">
        <f t="shared" si="12"/>
        <v>enter method</v>
      </c>
      <c r="AF54" s="208"/>
      <c r="AG54" s="276" t="s">
        <v>336</v>
      </c>
      <c r="AH54" s="242">
        <v>3.8</v>
      </c>
      <c r="AI54" s="7">
        <v>5</v>
      </c>
    </row>
    <row r="55" spans="1:35" x14ac:dyDescent="0.2">
      <c r="A55" s="4"/>
      <c r="B55" s="7" t="s">
        <v>447</v>
      </c>
      <c r="C55" s="276" t="s">
        <v>12</v>
      </c>
      <c r="D55" s="634"/>
      <c r="E55" s="631"/>
      <c r="F55" s="632"/>
      <c r="G55" s="633"/>
      <c r="H55" s="628"/>
      <c r="I55" s="628"/>
      <c r="J55" s="628"/>
      <c r="K55" s="628"/>
      <c r="L55" s="628"/>
      <c r="M55" s="628"/>
      <c r="N55" s="628"/>
      <c r="O55" s="628"/>
      <c r="P55" s="628"/>
      <c r="R55" s="276" t="s">
        <v>446</v>
      </c>
      <c r="S55" s="204" t="str">
        <f t="shared" si="13"/>
        <v>enter method</v>
      </c>
      <c r="T55" s="208" t="str">
        <f t="shared" si="1"/>
        <v>enter method</v>
      </c>
      <c r="U55" s="209" t="str">
        <f t="shared" si="2"/>
        <v>enter method</v>
      </c>
      <c r="V55" s="210" t="str">
        <f t="shared" si="3"/>
        <v>enter method</v>
      </c>
      <c r="W55" s="208" t="str">
        <f t="shared" si="4"/>
        <v>enter method</v>
      </c>
      <c r="X55" s="208" t="str">
        <f t="shared" si="5"/>
        <v>enter method</v>
      </c>
      <c r="Y55" s="208" t="str">
        <f t="shared" si="6"/>
        <v>enter method</v>
      </c>
      <c r="Z55" s="208" t="str">
        <f t="shared" si="7"/>
        <v>enter method</v>
      </c>
      <c r="AA55" s="208" t="str">
        <f t="shared" si="8"/>
        <v>enter method</v>
      </c>
      <c r="AB55" s="208" t="str">
        <f t="shared" si="9"/>
        <v>enter method</v>
      </c>
      <c r="AC55" s="208" t="str">
        <f t="shared" si="10"/>
        <v>enter method</v>
      </c>
      <c r="AD55" s="208" t="str">
        <f t="shared" si="11"/>
        <v>enter method</v>
      </c>
      <c r="AE55" s="208" t="str">
        <f t="shared" si="12"/>
        <v>enter method</v>
      </c>
      <c r="AF55" s="208"/>
      <c r="AG55" s="276" t="s">
        <v>446</v>
      </c>
      <c r="AH55" s="242">
        <v>9.6</v>
      </c>
      <c r="AI55" s="7">
        <v>8</v>
      </c>
    </row>
    <row r="56" spans="1:35" x14ac:dyDescent="0.2">
      <c r="A56" s="4"/>
      <c r="C56" s="276" t="s">
        <v>13</v>
      </c>
      <c r="D56" s="634"/>
      <c r="E56" s="631"/>
      <c r="F56" s="632"/>
      <c r="G56" s="633"/>
      <c r="H56" s="628"/>
      <c r="I56" s="628"/>
      <c r="J56" s="628"/>
      <c r="K56" s="628"/>
      <c r="L56" s="628"/>
      <c r="M56" s="628"/>
      <c r="N56" s="628"/>
      <c r="O56" s="628"/>
      <c r="P56" s="628"/>
      <c r="R56" s="276" t="s">
        <v>338</v>
      </c>
      <c r="S56" s="204" t="str">
        <f t="shared" si="13"/>
        <v>enter method</v>
      </c>
      <c r="T56" s="208" t="str">
        <f t="shared" si="1"/>
        <v>enter method</v>
      </c>
      <c r="U56" s="209" t="str">
        <f t="shared" si="2"/>
        <v>enter method</v>
      </c>
      <c r="V56" s="210" t="str">
        <f t="shared" si="3"/>
        <v>enter method</v>
      </c>
      <c r="W56" s="208" t="str">
        <f t="shared" si="4"/>
        <v>enter method</v>
      </c>
      <c r="X56" s="208" t="str">
        <f t="shared" si="5"/>
        <v>enter method</v>
      </c>
      <c r="Y56" s="208" t="str">
        <f t="shared" si="6"/>
        <v>enter method</v>
      </c>
      <c r="Z56" s="208" t="str">
        <f t="shared" si="7"/>
        <v>enter method</v>
      </c>
      <c r="AA56" s="208" t="str">
        <f t="shared" si="8"/>
        <v>enter method</v>
      </c>
      <c r="AB56" s="208" t="str">
        <f t="shared" si="9"/>
        <v>enter method</v>
      </c>
      <c r="AC56" s="208" t="str">
        <f t="shared" si="10"/>
        <v>enter method</v>
      </c>
      <c r="AD56" s="208" t="str">
        <f t="shared" si="11"/>
        <v>enter method</v>
      </c>
      <c r="AE56" s="208" t="str">
        <f t="shared" si="12"/>
        <v>enter method</v>
      </c>
      <c r="AF56" s="208"/>
      <c r="AG56" s="276" t="s">
        <v>338</v>
      </c>
      <c r="AH56" s="242">
        <v>7</v>
      </c>
      <c r="AI56" s="7">
        <v>8</v>
      </c>
    </row>
    <row r="57" spans="1:35" x14ac:dyDescent="0.2">
      <c r="A57" s="4"/>
      <c r="B57" s="7" t="s">
        <v>49</v>
      </c>
      <c r="C57" s="276" t="s">
        <v>191</v>
      </c>
      <c r="D57" s="634"/>
      <c r="E57" s="631"/>
      <c r="F57" s="632"/>
      <c r="G57" s="633"/>
      <c r="H57" s="628"/>
      <c r="I57" s="628"/>
      <c r="J57" s="628"/>
      <c r="K57" s="628"/>
      <c r="L57" s="628"/>
      <c r="M57" s="628"/>
      <c r="N57" s="628"/>
      <c r="O57" s="628"/>
      <c r="P57" s="628"/>
      <c r="R57" s="276" t="s">
        <v>191</v>
      </c>
      <c r="S57" s="204" t="str">
        <f t="shared" si="13"/>
        <v>enter method</v>
      </c>
      <c r="T57" s="208" t="str">
        <f t="shared" si="1"/>
        <v>enter method</v>
      </c>
      <c r="U57" s="209" t="str">
        <f t="shared" si="2"/>
        <v>enter method</v>
      </c>
      <c r="V57" s="210" t="str">
        <f t="shared" si="3"/>
        <v>enter method</v>
      </c>
      <c r="W57" s="208" t="str">
        <f t="shared" si="4"/>
        <v>enter method</v>
      </c>
      <c r="X57" s="208" t="str">
        <f t="shared" si="5"/>
        <v>enter method</v>
      </c>
      <c r="Y57" s="208" t="str">
        <f t="shared" si="6"/>
        <v>enter method</v>
      </c>
      <c r="Z57" s="208" t="str">
        <f t="shared" si="7"/>
        <v>enter method</v>
      </c>
      <c r="AA57" s="208" t="str">
        <f t="shared" si="8"/>
        <v>enter method</v>
      </c>
      <c r="AB57" s="208" t="str">
        <f t="shared" si="9"/>
        <v>enter method</v>
      </c>
      <c r="AC57" s="208" t="str">
        <f t="shared" si="10"/>
        <v>enter method</v>
      </c>
      <c r="AD57" s="208" t="str">
        <f t="shared" si="11"/>
        <v>enter method</v>
      </c>
      <c r="AE57" s="208" t="str">
        <f t="shared" si="12"/>
        <v>enter method</v>
      </c>
      <c r="AF57" s="208"/>
      <c r="AG57" s="276" t="s">
        <v>191</v>
      </c>
      <c r="AH57" s="242">
        <v>9</v>
      </c>
      <c r="AI57" s="7">
        <v>9</v>
      </c>
    </row>
    <row r="58" spans="1:35" x14ac:dyDescent="0.2">
      <c r="A58" s="4"/>
      <c r="C58" s="276" t="s">
        <v>213</v>
      </c>
      <c r="D58" s="634"/>
      <c r="E58" s="631"/>
      <c r="F58" s="632"/>
      <c r="G58" s="633"/>
      <c r="H58" s="628"/>
      <c r="I58" s="628"/>
      <c r="J58" s="628"/>
      <c r="K58" s="628"/>
      <c r="L58" s="628"/>
      <c r="M58" s="628"/>
      <c r="N58" s="628"/>
      <c r="O58" s="628"/>
      <c r="P58" s="628"/>
      <c r="R58" s="276" t="s">
        <v>213</v>
      </c>
      <c r="S58" s="204" t="str">
        <f t="shared" si="13"/>
        <v>enter method</v>
      </c>
      <c r="T58" s="208" t="str">
        <f t="shared" si="1"/>
        <v>enter method</v>
      </c>
      <c r="U58" s="209" t="str">
        <f t="shared" si="2"/>
        <v>enter method</v>
      </c>
      <c r="V58" s="210" t="str">
        <f t="shared" si="3"/>
        <v>enter method</v>
      </c>
      <c r="W58" s="208" t="str">
        <f t="shared" si="4"/>
        <v>enter method</v>
      </c>
      <c r="X58" s="208" t="str">
        <f t="shared" si="5"/>
        <v>enter method</v>
      </c>
      <c r="Y58" s="208" t="str">
        <f t="shared" si="6"/>
        <v>enter method</v>
      </c>
      <c r="Z58" s="208" t="str">
        <f t="shared" si="7"/>
        <v>enter method</v>
      </c>
      <c r="AA58" s="208" t="str">
        <f t="shared" si="8"/>
        <v>enter method</v>
      </c>
      <c r="AB58" s="208" t="str">
        <f t="shared" si="9"/>
        <v>enter method</v>
      </c>
      <c r="AC58" s="208" t="str">
        <f t="shared" si="10"/>
        <v>enter method</v>
      </c>
      <c r="AD58" s="208" t="str">
        <f t="shared" si="11"/>
        <v>enter method</v>
      </c>
      <c r="AE58" s="208" t="str">
        <f t="shared" si="12"/>
        <v>enter method</v>
      </c>
      <c r="AF58" s="208"/>
      <c r="AG58" s="276" t="s">
        <v>213</v>
      </c>
      <c r="AH58" s="242">
        <v>6.5</v>
      </c>
      <c r="AI58" s="7">
        <v>10</v>
      </c>
    </row>
    <row r="59" spans="1:35" x14ac:dyDescent="0.2">
      <c r="A59" s="4"/>
      <c r="B59" s="7" t="s">
        <v>44</v>
      </c>
      <c r="C59" s="276" t="s">
        <v>198</v>
      </c>
      <c r="D59" s="634"/>
      <c r="E59" s="631"/>
      <c r="F59" s="632"/>
      <c r="G59" s="633"/>
      <c r="H59" s="628"/>
      <c r="I59" s="628"/>
      <c r="J59" s="628"/>
      <c r="K59" s="628"/>
      <c r="L59" s="628"/>
      <c r="M59" s="628"/>
      <c r="N59" s="628"/>
      <c r="O59" s="628"/>
      <c r="P59" s="628"/>
      <c r="R59" s="276" t="s">
        <v>198</v>
      </c>
      <c r="S59" s="204" t="str">
        <f t="shared" si="13"/>
        <v>enter method</v>
      </c>
      <c r="T59" s="208" t="str">
        <f t="shared" si="1"/>
        <v>enter method</v>
      </c>
      <c r="U59" s="209" t="str">
        <f t="shared" si="2"/>
        <v>enter method</v>
      </c>
      <c r="V59" s="210" t="str">
        <f t="shared" si="3"/>
        <v>enter method</v>
      </c>
      <c r="W59" s="208" t="str">
        <f t="shared" si="4"/>
        <v>enter method</v>
      </c>
      <c r="X59" s="208" t="str">
        <f t="shared" si="5"/>
        <v>enter method</v>
      </c>
      <c r="Y59" s="208" t="str">
        <f t="shared" si="6"/>
        <v>enter method</v>
      </c>
      <c r="Z59" s="208" t="str">
        <f t="shared" si="7"/>
        <v>enter method</v>
      </c>
      <c r="AA59" s="208" t="str">
        <f t="shared" si="8"/>
        <v>enter method</v>
      </c>
      <c r="AB59" s="208" t="str">
        <f t="shared" si="9"/>
        <v>enter method</v>
      </c>
      <c r="AC59" s="208" t="str">
        <f t="shared" si="10"/>
        <v>enter method</v>
      </c>
      <c r="AD59" s="208" t="str">
        <f t="shared" si="11"/>
        <v>enter method</v>
      </c>
      <c r="AE59" s="208" t="str">
        <f t="shared" si="12"/>
        <v>enter method</v>
      </c>
      <c r="AF59" s="208"/>
      <c r="AG59" s="276" t="s">
        <v>198</v>
      </c>
      <c r="AH59" s="242">
        <v>8.6</v>
      </c>
      <c r="AI59" s="7">
        <v>10</v>
      </c>
    </row>
    <row r="60" spans="1:35" x14ac:dyDescent="0.2">
      <c r="A60" s="4"/>
      <c r="C60" s="276" t="s">
        <v>209</v>
      </c>
      <c r="D60" s="634"/>
      <c r="E60" s="631"/>
      <c r="F60" s="632"/>
      <c r="G60" s="633"/>
      <c r="H60" s="628"/>
      <c r="I60" s="628"/>
      <c r="J60" s="628"/>
      <c r="K60" s="628"/>
      <c r="L60" s="628"/>
      <c r="M60" s="628"/>
      <c r="N60" s="628"/>
      <c r="O60" s="628"/>
      <c r="P60" s="628"/>
      <c r="R60" s="276" t="s">
        <v>209</v>
      </c>
      <c r="S60" s="204" t="str">
        <f t="shared" si="13"/>
        <v>enter method</v>
      </c>
      <c r="T60" s="208" t="str">
        <f t="shared" si="1"/>
        <v>enter method</v>
      </c>
      <c r="U60" s="209" t="str">
        <f t="shared" si="2"/>
        <v>enter method</v>
      </c>
      <c r="V60" s="210" t="str">
        <f t="shared" si="3"/>
        <v>enter method</v>
      </c>
      <c r="W60" s="208" t="str">
        <f t="shared" si="4"/>
        <v>enter method</v>
      </c>
      <c r="X60" s="208" t="str">
        <f t="shared" si="5"/>
        <v>enter method</v>
      </c>
      <c r="Y60" s="208" t="str">
        <f t="shared" si="6"/>
        <v>enter method</v>
      </c>
      <c r="Z60" s="208" t="str">
        <f t="shared" si="7"/>
        <v>enter method</v>
      </c>
      <c r="AA60" s="208" t="str">
        <f t="shared" si="8"/>
        <v>enter method</v>
      </c>
      <c r="AB60" s="208" t="str">
        <f t="shared" si="9"/>
        <v>enter method</v>
      </c>
      <c r="AC60" s="208" t="str">
        <f t="shared" si="10"/>
        <v>enter method</v>
      </c>
      <c r="AD60" s="208" t="str">
        <f t="shared" si="11"/>
        <v>enter method</v>
      </c>
      <c r="AE60" s="208" t="str">
        <f t="shared" si="12"/>
        <v>enter method</v>
      </c>
      <c r="AF60" s="208"/>
      <c r="AG60" s="276" t="s">
        <v>209</v>
      </c>
      <c r="AH60" s="242">
        <v>10</v>
      </c>
      <c r="AI60" s="7">
        <v>10</v>
      </c>
    </row>
    <row r="61" spans="1:35" x14ac:dyDescent="0.2">
      <c r="A61" s="4"/>
      <c r="B61" s="7" t="s">
        <v>41</v>
      </c>
      <c r="C61" s="276" t="s">
        <v>194</v>
      </c>
      <c r="D61" s="634"/>
      <c r="E61" s="631"/>
      <c r="F61" s="632"/>
      <c r="G61" s="633"/>
      <c r="H61" s="628"/>
      <c r="I61" s="628"/>
      <c r="J61" s="628"/>
      <c r="K61" s="628"/>
      <c r="L61" s="628"/>
      <c r="M61" s="628"/>
      <c r="N61" s="628"/>
      <c r="O61" s="628"/>
      <c r="P61" s="628"/>
      <c r="R61" s="276" t="s">
        <v>194</v>
      </c>
      <c r="S61" s="204" t="str">
        <f t="shared" si="13"/>
        <v>enter method</v>
      </c>
      <c r="T61" s="208" t="str">
        <f t="shared" si="1"/>
        <v>enter method</v>
      </c>
      <c r="U61" s="209" t="str">
        <f t="shared" si="2"/>
        <v>enter method</v>
      </c>
      <c r="V61" s="210" t="str">
        <f t="shared" si="3"/>
        <v>enter method</v>
      </c>
      <c r="W61" s="208" t="str">
        <f t="shared" si="4"/>
        <v>enter method</v>
      </c>
      <c r="X61" s="208" t="str">
        <f t="shared" si="5"/>
        <v>enter method</v>
      </c>
      <c r="Y61" s="208" t="str">
        <f t="shared" si="6"/>
        <v>enter method</v>
      </c>
      <c r="Z61" s="208" t="str">
        <f t="shared" si="7"/>
        <v>enter method</v>
      </c>
      <c r="AA61" s="208" t="str">
        <f t="shared" si="8"/>
        <v>enter method</v>
      </c>
      <c r="AB61" s="208" t="str">
        <f t="shared" si="9"/>
        <v>enter method</v>
      </c>
      <c r="AC61" s="208" t="str">
        <f t="shared" si="10"/>
        <v>enter method</v>
      </c>
      <c r="AD61" s="208" t="str">
        <f t="shared" si="11"/>
        <v>enter method</v>
      </c>
      <c r="AE61" s="208" t="str">
        <f t="shared" si="12"/>
        <v>enter method</v>
      </c>
      <c r="AF61" s="208"/>
      <c r="AG61" s="276" t="s">
        <v>194</v>
      </c>
      <c r="AH61" s="267">
        <v>7.2</v>
      </c>
      <c r="AI61" s="7">
        <v>7</v>
      </c>
    </row>
    <row r="62" spans="1:35" x14ac:dyDescent="0.2">
      <c r="A62" s="4"/>
      <c r="C62" s="276" t="s">
        <v>197</v>
      </c>
      <c r="D62" s="634"/>
      <c r="E62" s="631"/>
      <c r="F62" s="632"/>
      <c r="G62" s="633"/>
      <c r="H62" s="628"/>
      <c r="I62" s="628"/>
      <c r="J62" s="628"/>
      <c r="K62" s="628"/>
      <c r="L62" s="628"/>
      <c r="M62" s="628"/>
      <c r="N62" s="628"/>
      <c r="O62" s="628"/>
      <c r="P62" s="628"/>
      <c r="R62" s="276" t="s">
        <v>197</v>
      </c>
      <c r="S62" s="204" t="str">
        <f t="shared" si="13"/>
        <v>enter method</v>
      </c>
      <c r="T62" s="208" t="str">
        <f t="shared" si="1"/>
        <v>enter method</v>
      </c>
      <c r="U62" s="209" t="str">
        <f t="shared" si="2"/>
        <v>enter method</v>
      </c>
      <c r="V62" s="210" t="str">
        <f t="shared" si="3"/>
        <v>enter method</v>
      </c>
      <c r="W62" s="208" t="str">
        <f t="shared" si="4"/>
        <v>enter method</v>
      </c>
      <c r="X62" s="208" t="str">
        <f t="shared" si="5"/>
        <v>enter method</v>
      </c>
      <c r="Y62" s="208" t="str">
        <f t="shared" si="6"/>
        <v>enter method</v>
      </c>
      <c r="Z62" s="208" t="str">
        <f t="shared" si="7"/>
        <v>enter method</v>
      </c>
      <c r="AA62" s="208" t="str">
        <f t="shared" si="8"/>
        <v>enter method</v>
      </c>
      <c r="AB62" s="208" t="str">
        <f t="shared" si="9"/>
        <v>enter method</v>
      </c>
      <c r="AC62" s="208" t="str">
        <f t="shared" si="10"/>
        <v>enter method</v>
      </c>
      <c r="AD62" s="208" t="str">
        <f t="shared" si="11"/>
        <v>enter method</v>
      </c>
      <c r="AE62" s="208" t="str">
        <f t="shared" si="12"/>
        <v>enter method</v>
      </c>
      <c r="AF62" s="208"/>
      <c r="AG62" s="276" t="s">
        <v>197</v>
      </c>
      <c r="AH62" s="267">
        <v>6.3</v>
      </c>
      <c r="AI62" s="7">
        <v>9</v>
      </c>
    </row>
    <row r="63" spans="1:35" x14ac:dyDescent="0.2">
      <c r="A63" s="4"/>
      <c r="C63" s="276" t="s">
        <v>469</v>
      </c>
      <c r="D63" s="634"/>
      <c r="E63" s="631"/>
      <c r="F63" s="632"/>
      <c r="G63" s="633"/>
      <c r="H63" s="628"/>
      <c r="I63" s="628"/>
      <c r="J63" s="628"/>
      <c r="K63" s="628"/>
      <c r="L63" s="628"/>
      <c r="M63" s="628"/>
      <c r="N63" s="628"/>
      <c r="O63" s="628"/>
      <c r="P63" s="628"/>
      <c r="R63" s="276" t="s">
        <v>469</v>
      </c>
      <c r="S63" s="204" t="str">
        <f t="shared" si="13"/>
        <v>enter method</v>
      </c>
      <c r="T63" s="208" t="str">
        <f t="shared" si="1"/>
        <v>enter method</v>
      </c>
      <c r="U63" s="209" t="str">
        <f t="shared" si="2"/>
        <v>enter method</v>
      </c>
      <c r="V63" s="210" t="str">
        <f t="shared" si="3"/>
        <v>enter method</v>
      </c>
      <c r="W63" s="208" t="str">
        <f t="shared" si="4"/>
        <v>enter method</v>
      </c>
      <c r="X63" s="208" t="str">
        <f t="shared" si="5"/>
        <v>enter method</v>
      </c>
      <c r="Y63" s="208" t="str">
        <f t="shared" si="6"/>
        <v>enter method</v>
      </c>
      <c r="Z63" s="208" t="str">
        <f t="shared" si="7"/>
        <v>enter method</v>
      </c>
      <c r="AA63" s="208" t="str">
        <f t="shared" si="8"/>
        <v>enter method</v>
      </c>
      <c r="AB63" s="208" t="str">
        <f t="shared" si="9"/>
        <v>enter method</v>
      </c>
      <c r="AC63" s="208" t="str">
        <f t="shared" si="10"/>
        <v>enter method</v>
      </c>
      <c r="AD63" s="208" t="str">
        <f t="shared" si="11"/>
        <v>enter method</v>
      </c>
      <c r="AE63" s="208" t="str">
        <f t="shared" si="12"/>
        <v>enter method</v>
      </c>
      <c r="AF63" s="208"/>
      <c r="AG63" s="276" t="s">
        <v>469</v>
      </c>
      <c r="AH63" s="267">
        <v>6.7</v>
      </c>
      <c r="AI63" s="7">
        <v>5</v>
      </c>
    </row>
    <row r="64" spans="1:35" x14ac:dyDescent="0.2">
      <c r="A64" s="4"/>
      <c r="C64" s="276" t="s">
        <v>200</v>
      </c>
      <c r="D64" s="634"/>
      <c r="E64" s="631"/>
      <c r="F64" s="632"/>
      <c r="G64" s="633"/>
      <c r="H64" s="628"/>
      <c r="I64" s="628"/>
      <c r="J64" s="628"/>
      <c r="K64" s="628"/>
      <c r="L64" s="628"/>
      <c r="M64" s="628"/>
      <c r="N64" s="628"/>
      <c r="O64" s="628"/>
      <c r="P64" s="628"/>
      <c r="R64" s="276" t="s">
        <v>200</v>
      </c>
      <c r="S64" s="204" t="str">
        <f t="shared" si="13"/>
        <v>enter method</v>
      </c>
      <c r="T64" s="208" t="str">
        <f t="shared" si="1"/>
        <v>enter method</v>
      </c>
      <c r="U64" s="209" t="str">
        <f t="shared" si="2"/>
        <v>enter method</v>
      </c>
      <c r="V64" s="210" t="str">
        <f t="shared" si="3"/>
        <v>enter method</v>
      </c>
      <c r="W64" s="208" t="str">
        <f t="shared" si="4"/>
        <v>enter method</v>
      </c>
      <c r="X64" s="208" t="str">
        <f t="shared" si="5"/>
        <v>enter method</v>
      </c>
      <c r="Y64" s="208" t="str">
        <f t="shared" si="6"/>
        <v>enter method</v>
      </c>
      <c r="Z64" s="208" t="str">
        <f t="shared" si="7"/>
        <v>enter method</v>
      </c>
      <c r="AA64" s="208" t="str">
        <f t="shared" si="8"/>
        <v>enter method</v>
      </c>
      <c r="AB64" s="208" t="str">
        <f t="shared" si="9"/>
        <v>enter method</v>
      </c>
      <c r="AC64" s="208" t="str">
        <f t="shared" si="10"/>
        <v>enter method</v>
      </c>
      <c r="AD64" s="208" t="str">
        <f t="shared" si="11"/>
        <v>enter method</v>
      </c>
      <c r="AE64" s="208" t="str">
        <f t="shared" si="12"/>
        <v>enter method</v>
      </c>
      <c r="AF64" s="208"/>
      <c r="AG64" s="276" t="s">
        <v>200</v>
      </c>
      <c r="AH64" s="267">
        <v>9</v>
      </c>
      <c r="AI64" s="7">
        <v>9</v>
      </c>
    </row>
    <row r="65" spans="1:35" x14ac:dyDescent="0.2">
      <c r="A65" s="4"/>
      <c r="C65" s="276" t="s">
        <v>202</v>
      </c>
      <c r="D65" s="634"/>
      <c r="E65" s="631"/>
      <c r="F65" s="632"/>
      <c r="G65" s="633"/>
      <c r="H65" s="628"/>
      <c r="I65" s="628"/>
      <c r="J65" s="628"/>
      <c r="K65" s="628"/>
      <c r="L65" s="628"/>
      <c r="M65" s="628"/>
      <c r="N65" s="628"/>
      <c r="O65" s="628"/>
      <c r="P65" s="628"/>
      <c r="R65" s="276" t="s">
        <v>202</v>
      </c>
      <c r="S65" s="204" t="str">
        <f t="shared" si="13"/>
        <v>enter method</v>
      </c>
      <c r="T65" s="208" t="str">
        <f t="shared" si="1"/>
        <v>enter method</v>
      </c>
      <c r="U65" s="209" t="str">
        <f t="shared" si="2"/>
        <v>enter method</v>
      </c>
      <c r="V65" s="210" t="str">
        <f t="shared" si="3"/>
        <v>enter method</v>
      </c>
      <c r="W65" s="208" t="str">
        <f t="shared" si="4"/>
        <v>enter method</v>
      </c>
      <c r="X65" s="208" t="str">
        <f t="shared" si="5"/>
        <v>enter method</v>
      </c>
      <c r="Y65" s="208" t="str">
        <f t="shared" si="6"/>
        <v>enter method</v>
      </c>
      <c r="Z65" s="208" t="str">
        <f t="shared" si="7"/>
        <v>enter method</v>
      </c>
      <c r="AA65" s="208" t="str">
        <f t="shared" si="8"/>
        <v>enter method</v>
      </c>
      <c r="AB65" s="208" t="str">
        <f t="shared" si="9"/>
        <v>enter method</v>
      </c>
      <c r="AC65" s="208" t="str">
        <f t="shared" si="10"/>
        <v>enter method</v>
      </c>
      <c r="AD65" s="208" t="str">
        <f t="shared" si="11"/>
        <v>enter method</v>
      </c>
      <c r="AE65" s="208" t="str">
        <f t="shared" si="12"/>
        <v>enter method</v>
      </c>
      <c r="AF65" s="208"/>
      <c r="AG65" s="276" t="s">
        <v>202</v>
      </c>
      <c r="AH65" s="267">
        <v>6</v>
      </c>
      <c r="AI65" s="7">
        <v>6</v>
      </c>
    </row>
    <row r="66" spans="1:35" x14ac:dyDescent="0.2">
      <c r="A66" s="4"/>
      <c r="C66" s="276" t="s">
        <v>334</v>
      </c>
      <c r="D66" s="634"/>
      <c r="E66" s="631"/>
      <c r="F66" s="632"/>
      <c r="G66" s="633"/>
      <c r="H66" s="628"/>
      <c r="I66" s="628"/>
      <c r="J66" s="628"/>
      <c r="K66" s="628"/>
      <c r="L66" s="628"/>
      <c r="M66" s="628"/>
      <c r="N66" s="628"/>
      <c r="O66" s="628"/>
      <c r="P66" s="628"/>
      <c r="R66" s="276" t="s">
        <v>334</v>
      </c>
      <c r="S66" s="204" t="str">
        <f t="shared" si="13"/>
        <v>enter method</v>
      </c>
      <c r="T66" s="208" t="str">
        <f t="shared" si="1"/>
        <v>enter method</v>
      </c>
      <c r="U66" s="209" t="str">
        <f t="shared" si="2"/>
        <v>enter method</v>
      </c>
      <c r="V66" s="210" t="str">
        <f t="shared" si="3"/>
        <v>enter method</v>
      </c>
      <c r="W66" s="208" t="str">
        <f t="shared" si="4"/>
        <v>enter method</v>
      </c>
      <c r="X66" s="208" t="str">
        <f t="shared" si="5"/>
        <v>enter method</v>
      </c>
      <c r="Y66" s="208" t="str">
        <f t="shared" si="6"/>
        <v>enter method</v>
      </c>
      <c r="Z66" s="208" t="str">
        <f t="shared" si="7"/>
        <v>enter method</v>
      </c>
      <c r="AA66" s="208" t="str">
        <f t="shared" si="8"/>
        <v>enter method</v>
      </c>
      <c r="AB66" s="208" t="str">
        <f t="shared" si="9"/>
        <v>enter method</v>
      </c>
      <c r="AC66" s="208" t="str">
        <f t="shared" si="10"/>
        <v>enter method</v>
      </c>
      <c r="AD66" s="208" t="str">
        <f t="shared" si="11"/>
        <v>enter method</v>
      </c>
      <c r="AE66" s="208" t="str">
        <f t="shared" si="12"/>
        <v>enter method</v>
      </c>
      <c r="AF66" s="208"/>
      <c r="AG66" s="276" t="s">
        <v>334</v>
      </c>
      <c r="AH66" s="267">
        <v>7.8</v>
      </c>
      <c r="AI66" s="7">
        <v>8</v>
      </c>
    </row>
    <row r="67" spans="1:35" x14ac:dyDescent="0.2">
      <c r="A67" s="4"/>
      <c r="C67" s="276" t="s">
        <v>210</v>
      </c>
      <c r="D67" s="634"/>
      <c r="E67" s="631"/>
      <c r="F67" s="632"/>
      <c r="G67" s="633"/>
      <c r="H67" s="628"/>
      <c r="I67" s="628"/>
      <c r="J67" s="628"/>
      <c r="K67" s="628"/>
      <c r="L67" s="628"/>
      <c r="M67" s="628"/>
      <c r="N67" s="628"/>
      <c r="O67" s="628"/>
      <c r="P67" s="628"/>
      <c r="R67" s="276" t="s">
        <v>210</v>
      </c>
      <c r="S67" s="204" t="str">
        <f t="shared" si="13"/>
        <v>enter method</v>
      </c>
      <c r="T67" s="208" t="str">
        <f t="shared" si="1"/>
        <v>enter method</v>
      </c>
      <c r="U67" s="209" t="str">
        <f t="shared" si="2"/>
        <v>enter method</v>
      </c>
      <c r="V67" s="210" t="str">
        <f t="shared" si="3"/>
        <v>enter method</v>
      </c>
      <c r="W67" s="208" t="str">
        <f t="shared" si="4"/>
        <v>enter method</v>
      </c>
      <c r="X67" s="208" t="str">
        <f t="shared" si="5"/>
        <v>enter method</v>
      </c>
      <c r="Y67" s="208" t="str">
        <f t="shared" si="6"/>
        <v>enter method</v>
      </c>
      <c r="Z67" s="208" t="str">
        <f t="shared" si="7"/>
        <v>enter method</v>
      </c>
      <c r="AA67" s="208" t="str">
        <f t="shared" si="8"/>
        <v>enter method</v>
      </c>
      <c r="AB67" s="208" t="str">
        <f t="shared" si="9"/>
        <v>enter method</v>
      </c>
      <c r="AC67" s="208" t="str">
        <f t="shared" si="10"/>
        <v>enter method</v>
      </c>
      <c r="AD67" s="208" t="str">
        <f t="shared" si="11"/>
        <v>enter method</v>
      </c>
      <c r="AE67" s="208" t="str">
        <f t="shared" si="12"/>
        <v>enter method</v>
      </c>
      <c r="AF67" s="208"/>
      <c r="AG67" s="276" t="s">
        <v>210</v>
      </c>
      <c r="AH67" s="267">
        <v>9</v>
      </c>
      <c r="AI67" s="7">
        <v>9</v>
      </c>
    </row>
    <row r="68" spans="1:35" x14ac:dyDescent="0.2">
      <c r="A68" s="4"/>
      <c r="C68" s="276" t="s">
        <v>211</v>
      </c>
      <c r="D68" s="634"/>
      <c r="E68" s="631"/>
      <c r="F68" s="632"/>
      <c r="G68" s="633"/>
      <c r="H68" s="628"/>
      <c r="I68" s="628"/>
      <c r="J68" s="628"/>
      <c r="K68" s="628"/>
      <c r="L68" s="628"/>
      <c r="M68" s="628"/>
      <c r="N68" s="628"/>
      <c r="O68" s="628"/>
      <c r="P68" s="628"/>
      <c r="R68" s="276" t="s">
        <v>211</v>
      </c>
      <c r="S68" s="204" t="str">
        <f t="shared" si="13"/>
        <v>enter method</v>
      </c>
      <c r="T68" s="208" t="str">
        <f t="shared" si="1"/>
        <v>enter method</v>
      </c>
      <c r="U68" s="209" t="str">
        <f t="shared" si="2"/>
        <v>enter method</v>
      </c>
      <c r="V68" s="210" t="str">
        <f t="shared" si="3"/>
        <v>enter method</v>
      </c>
      <c r="W68" s="208" t="str">
        <f t="shared" si="4"/>
        <v>enter method</v>
      </c>
      <c r="X68" s="208" t="str">
        <f t="shared" si="5"/>
        <v>enter method</v>
      </c>
      <c r="Y68" s="208" t="str">
        <f t="shared" si="6"/>
        <v>enter method</v>
      </c>
      <c r="Z68" s="208" t="str">
        <f t="shared" si="7"/>
        <v>enter method</v>
      </c>
      <c r="AA68" s="208" t="str">
        <f t="shared" si="8"/>
        <v>enter method</v>
      </c>
      <c r="AB68" s="208" t="str">
        <f t="shared" si="9"/>
        <v>enter method</v>
      </c>
      <c r="AC68" s="208" t="str">
        <f t="shared" si="10"/>
        <v>enter method</v>
      </c>
      <c r="AD68" s="208" t="str">
        <f t="shared" si="11"/>
        <v>enter method</v>
      </c>
      <c r="AE68" s="208" t="str">
        <f t="shared" si="12"/>
        <v>enter method</v>
      </c>
      <c r="AF68" s="208"/>
      <c r="AG68" s="276" t="s">
        <v>211</v>
      </c>
      <c r="AH68" s="267">
        <v>9.3000000000000007</v>
      </c>
      <c r="AI68" s="7">
        <v>6</v>
      </c>
    </row>
    <row r="69" spans="1:35" x14ac:dyDescent="0.2">
      <c r="A69" s="4"/>
      <c r="B69" s="7" t="s">
        <v>39</v>
      </c>
      <c r="C69" s="276" t="s">
        <v>329</v>
      </c>
      <c r="D69" s="634"/>
      <c r="E69" s="631"/>
      <c r="F69" s="632"/>
      <c r="G69" s="633"/>
      <c r="H69" s="628"/>
      <c r="I69" s="628"/>
      <c r="J69" s="628"/>
      <c r="K69" s="628"/>
      <c r="L69" s="628"/>
      <c r="M69" s="628"/>
      <c r="N69" s="628"/>
      <c r="O69" s="628"/>
      <c r="P69" s="628"/>
      <c r="R69" s="276" t="s">
        <v>329</v>
      </c>
      <c r="S69" s="204" t="str">
        <f t="shared" si="13"/>
        <v>enter method</v>
      </c>
      <c r="T69" s="208" t="str">
        <f t="shared" si="1"/>
        <v>enter method</v>
      </c>
      <c r="U69" s="209" t="str">
        <f t="shared" si="2"/>
        <v>enter method</v>
      </c>
      <c r="V69" s="210" t="str">
        <f t="shared" si="3"/>
        <v>enter method</v>
      </c>
      <c r="W69" s="208" t="str">
        <f t="shared" si="4"/>
        <v>enter method</v>
      </c>
      <c r="X69" s="208" t="str">
        <f t="shared" si="5"/>
        <v>enter method</v>
      </c>
      <c r="Y69" s="208" t="str">
        <f t="shared" si="6"/>
        <v>enter method</v>
      </c>
      <c r="Z69" s="208" t="str">
        <f t="shared" si="7"/>
        <v>enter method</v>
      </c>
      <c r="AA69" s="208" t="str">
        <f t="shared" si="8"/>
        <v>enter method</v>
      </c>
      <c r="AB69" s="208" t="str">
        <f t="shared" si="9"/>
        <v>enter method</v>
      </c>
      <c r="AC69" s="208" t="str">
        <f t="shared" si="10"/>
        <v>enter method</v>
      </c>
      <c r="AD69" s="208" t="str">
        <f t="shared" si="11"/>
        <v>enter method</v>
      </c>
      <c r="AE69" s="208" t="str">
        <f t="shared" si="12"/>
        <v>enter method</v>
      </c>
      <c r="AF69" s="208"/>
      <c r="AG69" s="276" t="s">
        <v>329</v>
      </c>
      <c r="AH69" s="267">
        <v>6</v>
      </c>
      <c r="AI69" s="7">
        <v>4</v>
      </c>
    </row>
    <row r="70" spans="1:35" x14ac:dyDescent="0.2">
      <c r="A70" s="4"/>
      <c r="C70" s="276" t="s">
        <v>196</v>
      </c>
      <c r="D70" s="634"/>
      <c r="E70" s="631"/>
      <c r="F70" s="632"/>
      <c r="G70" s="633"/>
      <c r="H70" s="628"/>
      <c r="I70" s="628"/>
      <c r="J70" s="628"/>
      <c r="K70" s="628"/>
      <c r="L70" s="628"/>
      <c r="M70" s="628"/>
      <c r="N70" s="628"/>
      <c r="O70" s="628"/>
      <c r="P70" s="628"/>
      <c r="R70" s="276" t="s">
        <v>196</v>
      </c>
      <c r="S70" s="204" t="str">
        <f t="shared" si="13"/>
        <v>enter method</v>
      </c>
      <c r="T70" s="208" t="str">
        <f t="shared" si="1"/>
        <v>enter method</v>
      </c>
      <c r="U70" s="209" t="str">
        <f t="shared" si="2"/>
        <v>enter method</v>
      </c>
      <c r="V70" s="210" t="str">
        <f t="shared" si="3"/>
        <v>enter method</v>
      </c>
      <c r="W70" s="208" t="str">
        <f t="shared" si="4"/>
        <v>enter method</v>
      </c>
      <c r="X70" s="208" t="str">
        <f t="shared" si="5"/>
        <v>enter method</v>
      </c>
      <c r="Y70" s="208" t="str">
        <f t="shared" si="6"/>
        <v>enter method</v>
      </c>
      <c r="Z70" s="208" t="str">
        <f t="shared" si="7"/>
        <v>enter method</v>
      </c>
      <c r="AA70" s="208" t="str">
        <f t="shared" si="8"/>
        <v>enter method</v>
      </c>
      <c r="AB70" s="208" t="str">
        <f t="shared" si="9"/>
        <v>enter method</v>
      </c>
      <c r="AC70" s="208" t="str">
        <f t="shared" si="10"/>
        <v>enter method</v>
      </c>
      <c r="AD70" s="208" t="str">
        <f t="shared" si="11"/>
        <v>enter method</v>
      </c>
      <c r="AE70" s="208" t="str">
        <f t="shared" si="12"/>
        <v>enter method</v>
      </c>
      <c r="AF70" s="208"/>
      <c r="AG70" s="276" t="s">
        <v>196</v>
      </c>
      <c r="AH70" s="267">
        <v>9</v>
      </c>
      <c r="AI70" s="7">
        <v>9</v>
      </c>
    </row>
    <row r="71" spans="1:35" x14ac:dyDescent="0.2">
      <c r="A71" s="4"/>
      <c r="C71" s="276" t="s">
        <v>205</v>
      </c>
      <c r="D71" s="634"/>
      <c r="E71" s="631"/>
      <c r="F71" s="632"/>
      <c r="G71" s="633"/>
      <c r="H71" s="628"/>
      <c r="I71" s="628"/>
      <c r="J71" s="628"/>
      <c r="K71" s="628"/>
      <c r="L71" s="628"/>
      <c r="M71" s="628"/>
      <c r="N71" s="628"/>
      <c r="O71" s="628"/>
      <c r="P71" s="628"/>
      <c r="R71" s="276" t="s">
        <v>205</v>
      </c>
      <c r="S71" s="204" t="str">
        <f t="shared" si="13"/>
        <v>enter method</v>
      </c>
      <c r="T71" s="208" t="str">
        <f t="shared" si="1"/>
        <v>enter method</v>
      </c>
      <c r="U71" s="209" t="str">
        <f t="shared" si="2"/>
        <v>enter method</v>
      </c>
      <c r="V71" s="210" t="str">
        <f t="shared" si="3"/>
        <v>enter method</v>
      </c>
      <c r="W71" s="208" t="str">
        <f t="shared" si="4"/>
        <v>enter method</v>
      </c>
      <c r="X71" s="208" t="str">
        <f t="shared" si="5"/>
        <v>enter method</v>
      </c>
      <c r="Y71" s="208" t="str">
        <f t="shared" si="6"/>
        <v>enter method</v>
      </c>
      <c r="Z71" s="208" t="str">
        <f t="shared" si="7"/>
        <v>enter method</v>
      </c>
      <c r="AA71" s="208" t="str">
        <f t="shared" si="8"/>
        <v>enter method</v>
      </c>
      <c r="AB71" s="208" t="str">
        <f t="shared" si="9"/>
        <v>enter method</v>
      </c>
      <c r="AC71" s="208" t="str">
        <f t="shared" si="10"/>
        <v>enter method</v>
      </c>
      <c r="AD71" s="208" t="str">
        <f t="shared" si="11"/>
        <v>enter method</v>
      </c>
      <c r="AE71" s="208" t="str">
        <f t="shared" si="12"/>
        <v>enter method</v>
      </c>
      <c r="AF71" s="208"/>
      <c r="AG71" s="276" t="s">
        <v>205</v>
      </c>
      <c r="AH71" s="267">
        <v>7.5</v>
      </c>
      <c r="AI71" s="7">
        <v>9</v>
      </c>
    </row>
    <row r="72" spans="1:35" x14ac:dyDescent="0.2">
      <c r="A72" s="4"/>
      <c r="B72" s="7" t="s">
        <v>40</v>
      </c>
      <c r="C72" s="276" t="s">
        <v>331</v>
      </c>
      <c r="D72" s="634"/>
      <c r="E72" s="631"/>
      <c r="F72" s="632"/>
      <c r="G72" s="633"/>
      <c r="H72" s="628"/>
      <c r="I72" s="628"/>
      <c r="J72" s="628"/>
      <c r="K72" s="628"/>
      <c r="L72" s="628"/>
      <c r="M72" s="628"/>
      <c r="N72" s="628"/>
      <c r="O72" s="628"/>
      <c r="P72" s="628"/>
      <c r="R72" s="276" t="s">
        <v>331</v>
      </c>
      <c r="S72" s="204" t="str">
        <f t="shared" si="13"/>
        <v>enter method</v>
      </c>
      <c r="T72" s="208" t="str">
        <f t="shared" si="1"/>
        <v>enter method</v>
      </c>
      <c r="U72" s="209" t="str">
        <f t="shared" si="2"/>
        <v>enter method</v>
      </c>
      <c r="V72" s="210" t="str">
        <f t="shared" si="3"/>
        <v>enter method</v>
      </c>
      <c r="W72" s="208" t="str">
        <f t="shared" si="4"/>
        <v>enter method</v>
      </c>
      <c r="X72" s="208" t="str">
        <f t="shared" si="5"/>
        <v>enter method</v>
      </c>
      <c r="Y72" s="208" t="str">
        <f t="shared" si="6"/>
        <v>enter method</v>
      </c>
      <c r="Z72" s="208" t="str">
        <f t="shared" si="7"/>
        <v>enter method</v>
      </c>
      <c r="AA72" s="208" t="str">
        <f t="shared" si="8"/>
        <v>enter method</v>
      </c>
      <c r="AB72" s="208" t="str">
        <f t="shared" si="9"/>
        <v>enter method</v>
      </c>
      <c r="AC72" s="208" t="str">
        <f t="shared" si="10"/>
        <v>enter method</v>
      </c>
      <c r="AD72" s="208" t="str">
        <f t="shared" si="11"/>
        <v>enter method</v>
      </c>
      <c r="AE72" s="208" t="str">
        <f t="shared" si="12"/>
        <v>enter method</v>
      </c>
      <c r="AF72" s="208"/>
      <c r="AG72" s="276" t="s">
        <v>331</v>
      </c>
      <c r="AH72" s="267">
        <v>1.2</v>
      </c>
      <c r="AI72" s="7">
        <v>2</v>
      </c>
    </row>
    <row r="73" spans="1:35" x14ac:dyDescent="0.2">
      <c r="A73" s="4"/>
      <c r="C73" s="276" t="s">
        <v>332</v>
      </c>
      <c r="D73" s="634"/>
      <c r="E73" s="631"/>
      <c r="F73" s="632"/>
      <c r="G73" s="633"/>
      <c r="H73" s="628"/>
      <c r="I73" s="628"/>
      <c r="J73" s="628"/>
      <c r="K73" s="628"/>
      <c r="L73" s="628"/>
      <c r="M73" s="628"/>
      <c r="N73" s="628"/>
      <c r="O73" s="628"/>
      <c r="P73" s="628"/>
      <c r="R73" s="276" t="s">
        <v>332</v>
      </c>
      <c r="S73" s="204" t="str">
        <f t="shared" si="13"/>
        <v>enter method</v>
      </c>
      <c r="T73" s="208" t="str">
        <f t="shared" si="1"/>
        <v>enter method</v>
      </c>
      <c r="U73" s="209" t="str">
        <f t="shared" si="2"/>
        <v>enter method</v>
      </c>
      <c r="V73" s="210" t="str">
        <f t="shared" si="3"/>
        <v>enter method</v>
      </c>
      <c r="W73" s="208" t="str">
        <f t="shared" si="4"/>
        <v>enter method</v>
      </c>
      <c r="X73" s="208" t="str">
        <f t="shared" si="5"/>
        <v>enter method</v>
      </c>
      <c r="Y73" s="208" t="str">
        <f t="shared" si="6"/>
        <v>enter method</v>
      </c>
      <c r="Z73" s="208" t="str">
        <f t="shared" si="7"/>
        <v>enter method</v>
      </c>
      <c r="AA73" s="208" t="str">
        <f t="shared" si="8"/>
        <v>enter method</v>
      </c>
      <c r="AB73" s="208" t="str">
        <f t="shared" si="9"/>
        <v>enter method</v>
      </c>
      <c r="AC73" s="208" t="str">
        <f t="shared" si="10"/>
        <v>enter method</v>
      </c>
      <c r="AD73" s="208" t="str">
        <f t="shared" si="11"/>
        <v>enter method</v>
      </c>
      <c r="AE73" s="208" t="str">
        <f t="shared" si="12"/>
        <v>enter method</v>
      </c>
      <c r="AF73" s="208"/>
      <c r="AG73" s="276" t="s">
        <v>332</v>
      </c>
      <c r="AH73" s="267">
        <v>3.7</v>
      </c>
      <c r="AI73" s="7">
        <v>2</v>
      </c>
    </row>
    <row r="74" spans="1:35" x14ac:dyDescent="0.2">
      <c r="A74" s="4"/>
      <c r="B74" s="7" t="s">
        <v>46</v>
      </c>
      <c r="C74" s="276" t="s">
        <v>201</v>
      </c>
      <c r="D74" s="634"/>
      <c r="E74" s="631"/>
      <c r="F74" s="632"/>
      <c r="G74" s="633"/>
      <c r="H74" s="628"/>
      <c r="I74" s="628"/>
      <c r="J74" s="628"/>
      <c r="K74" s="628"/>
      <c r="L74" s="628"/>
      <c r="M74" s="628"/>
      <c r="N74" s="628"/>
      <c r="O74" s="628"/>
      <c r="P74" s="628"/>
      <c r="R74" s="276" t="s">
        <v>201</v>
      </c>
      <c r="S74" s="204" t="str">
        <f t="shared" si="13"/>
        <v>enter method</v>
      </c>
      <c r="T74" s="208" t="str">
        <f t="shared" si="1"/>
        <v>enter method</v>
      </c>
      <c r="U74" s="209" t="str">
        <f t="shared" si="2"/>
        <v>enter method</v>
      </c>
      <c r="V74" s="210" t="str">
        <f t="shared" si="3"/>
        <v>enter method</v>
      </c>
      <c r="W74" s="208" t="str">
        <f t="shared" si="4"/>
        <v>enter method</v>
      </c>
      <c r="X74" s="208" t="str">
        <f t="shared" si="5"/>
        <v>enter method</v>
      </c>
      <c r="Y74" s="208" t="str">
        <f t="shared" si="6"/>
        <v>enter method</v>
      </c>
      <c r="Z74" s="208" t="str">
        <f t="shared" si="7"/>
        <v>enter method</v>
      </c>
      <c r="AA74" s="208" t="str">
        <f t="shared" si="8"/>
        <v>enter method</v>
      </c>
      <c r="AB74" s="208" t="str">
        <f t="shared" si="9"/>
        <v>enter method</v>
      </c>
      <c r="AC74" s="208" t="str">
        <f t="shared" si="10"/>
        <v>enter method</v>
      </c>
      <c r="AD74" s="208" t="str">
        <f t="shared" si="11"/>
        <v>enter method</v>
      </c>
      <c r="AE74" s="208" t="str">
        <f t="shared" si="12"/>
        <v>enter method</v>
      </c>
      <c r="AF74" s="208"/>
      <c r="AG74" s="276" t="s">
        <v>201</v>
      </c>
      <c r="AH74" s="267">
        <v>9</v>
      </c>
      <c r="AI74" s="7">
        <v>9</v>
      </c>
    </row>
    <row r="75" spans="1:35" x14ac:dyDescent="0.2">
      <c r="A75" s="4"/>
      <c r="B75" s="7" t="s">
        <v>45</v>
      </c>
      <c r="C75" s="276" t="s">
        <v>470</v>
      </c>
      <c r="D75" s="634"/>
      <c r="E75" s="631"/>
      <c r="F75" s="632"/>
      <c r="G75" s="633"/>
      <c r="H75" s="628"/>
      <c r="I75" s="628"/>
      <c r="J75" s="628"/>
      <c r="K75" s="628"/>
      <c r="L75" s="628"/>
      <c r="M75" s="628"/>
      <c r="N75" s="628"/>
      <c r="O75" s="628"/>
      <c r="P75" s="628"/>
      <c r="R75" s="276" t="s">
        <v>470</v>
      </c>
      <c r="S75" s="204" t="str">
        <f t="shared" si="13"/>
        <v>enter method</v>
      </c>
      <c r="T75" s="208" t="str">
        <f t="shared" si="1"/>
        <v>enter method</v>
      </c>
      <c r="U75" s="209" t="str">
        <f t="shared" si="2"/>
        <v>enter method</v>
      </c>
      <c r="V75" s="210" t="str">
        <f t="shared" si="3"/>
        <v>enter method</v>
      </c>
      <c r="W75" s="208" t="str">
        <f t="shared" si="4"/>
        <v>enter method</v>
      </c>
      <c r="X75" s="208" t="str">
        <f t="shared" si="5"/>
        <v>enter method</v>
      </c>
      <c r="Y75" s="208" t="str">
        <f t="shared" si="6"/>
        <v>enter method</v>
      </c>
      <c r="Z75" s="208" t="str">
        <f t="shared" si="7"/>
        <v>enter method</v>
      </c>
      <c r="AA75" s="208" t="str">
        <f t="shared" si="8"/>
        <v>enter method</v>
      </c>
      <c r="AB75" s="208" t="str">
        <f t="shared" si="9"/>
        <v>enter method</v>
      </c>
      <c r="AC75" s="208" t="str">
        <f t="shared" si="10"/>
        <v>enter method</v>
      </c>
      <c r="AD75" s="208" t="str">
        <f t="shared" si="11"/>
        <v>enter method</v>
      </c>
      <c r="AE75" s="208" t="str">
        <f t="shared" si="12"/>
        <v>enter method</v>
      </c>
      <c r="AF75" s="208"/>
      <c r="AG75" s="276" t="s">
        <v>470</v>
      </c>
      <c r="AH75" s="267">
        <v>6.5</v>
      </c>
      <c r="AI75" s="7">
        <v>6</v>
      </c>
    </row>
    <row r="76" spans="1:35" x14ac:dyDescent="0.2">
      <c r="A76" s="4"/>
      <c r="C76" s="276" t="s">
        <v>203</v>
      </c>
      <c r="D76" s="634"/>
      <c r="E76" s="631"/>
      <c r="F76" s="632"/>
      <c r="G76" s="633"/>
      <c r="H76" s="628"/>
      <c r="I76" s="628"/>
      <c r="J76" s="628"/>
      <c r="K76" s="628"/>
      <c r="L76" s="628"/>
      <c r="M76" s="628"/>
      <c r="N76" s="628"/>
      <c r="O76" s="628"/>
      <c r="P76" s="628"/>
      <c r="R76" s="276" t="s">
        <v>203</v>
      </c>
      <c r="S76" s="204" t="str">
        <f t="shared" si="13"/>
        <v>enter method</v>
      </c>
      <c r="T76" s="208" t="str">
        <f t="shared" si="1"/>
        <v>enter method</v>
      </c>
      <c r="U76" s="209" t="str">
        <f t="shared" si="2"/>
        <v>enter method</v>
      </c>
      <c r="V76" s="210" t="str">
        <f t="shared" si="3"/>
        <v>enter method</v>
      </c>
      <c r="W76" s="208" t="str">
        <f t="shared" si="4"/>
        <v>enter method</v>
      </c>
      <c r="X76" s="208" t="str">
        <f t="shared" si="5"/>
        <v>enter method</v>
      </c>
      <c r="Y76" s="208" t="str">
        <f t="shared" si="6"/>
        <v>enter method</v>
      </c>
      <c r="Z76" s="208" t="str">
        <f t="shared" si="7"/>
        <v>enter method</v>
      </c>
      <c r="AA76" s="208" t="str">
        <f t="shared" si="8"/>
        <v>enter method</v>
      </c>
      <c r="AB76" s="208" t="str">
        <f t="shared" si="9"/>
        <v>enter method</v>
      </c>
      <c r="AC76" s="208" t="str">
        <f t="shared" si="10"/>
        <v>enter method</v>
      </c>
      <c r="AD76" s="208" t="str">
        <f t="shared" si="11"/>
        <v>enter method</v>
      </c>
      <c r="AE76" s="208" t="str">
        <f t="shared" si="12"/>
        <v>enter method</v>
      </c>
      <c r="AF76" s="208"/>
      <c r="AG76" s="276" t="s">
        <v>203</v>
      </c>
      <c r="AH76" s="267">
        <v>6.8</v>
      </c>
      <c r="AI76" s="7">
        <v>6</v>
      </c>
    </row>
    <row r="77" spans="1:35" x14ac:dyDescent="0.2">
      <c r="A77" s="4"/>
      <c r="C77" s="276" t="s">
        <v>337</v>
      </c>
      <c r="D77" s="634"/>
      <c r="E77" s="631"/>
      <c r="F77" s="632"/>
      <c r="G77" s="633"/>
      <c r="H77" s="628"/>
      <c r="I77" s="628"/>
      <c r="J77" s="628"/>
      <c r="K77" s="628"/>
      <c r="L77" s="628"/>
      <c r="M77" s="628"/>
      <c r="N77" s="628"/>
      <c r="O77" s="628"/>
      <c r="P77" s="628"/>
      <c r="R77" s="276" t="s">
        <v>337</v>
      </c>
      <c r="S77" s="204" t="str">
        <f t="shared" si="13"/>
        <v>enter method</v>
      </c>
      <c r="T77" s="208" t="str">
        <f t="shared" si="1"/>
        <v>enter method</v>
      </c>
      <c r="U77" s="209" t="str">
        <f t="shared" si="2"/>
        <v>enter method</v>
      </c>
      <c r="V77" s="210" t="str">
        <f t="shared" si="3"/>
        <v>enter method</v>
      </c>
      <c r="W77" s="208" t="str">
        <f t="shared" si="4"/>
        <v>enter method</v>
      </c>
      <c r="X77" s="208" t="str">
        <f t="shared" si="5"/>
        <v>enter method</v>
      </c>
      <c r="Y77" s="208" t="str">
        <f t="shared" si="6"/>
        <v>enter method</v>
      </c>
      <c r="Z77" s="208" t="str">
        <f t="shared" si="7"/>
        <v>enter method</v>
      </c>
      <c r="AA77" s="208" t="str">
        <f t="shared" si="8"/>
        <v>enter method</v>
      </c>
      <c r="AB77" s="208" t="str">
        <f t="shared" si="9"/>
        <v>enter method</v>
      </c>
      <c r="AC77" s="208" t="str">
        <f t="shared" si="10"/>
        <v>enter method</v>
      </c>
      <c r="AD77" s="208" t="str">
        <f t="shared" si="11"/>
        <v>enter method</v>
      </c>
      <c r="AE77" s="208" t="str">
        <f t="shared" si="12"/>
        <v>enter method</v>
      </c>
      <c r="AF77" s="208"/>
      <c r="AG77" s="276" t="s">
        <v>337</v>
      </c>
      <c r="AH77" s="267">
        <v>5.7</v>
      </c>
      <c r="AI77" s="7">
        <v>5</v>
      </c>
    </row>
    <row r="78" spans="1:35" x14ac:dyDescent="0.2">
      <c r="A78" s="4"/>
      <c r="C78" s="276" t="s">
        <v>212</v>
      </c>
      <c r="D78" s="634"/>
      <c r="E78" s="631"/>
      <c r="F78" s="632"/>
      <c r="G78" s="633"/>
      <c r="H78" s="628"/>
      <c r="I78" s="628"/>
      <c r="J78" s="628"/>
      <c r="K78" s="628"/>
      <c r="L78" s="628"/>
      <c r="M78" s="628"/>
      <c r="N78" s="628"/>
      <c r="O78" s="628"/>
      <c r="P78" s="628"/>
      <c r="R78" s="276" t="s">
        <v>212</v>
      </c>
      <c r="S78" s="204" t="str">
        <f t="shared" si="13"/>
        <v>enter method</v>
      </c>
      <c r="T78" s="208" t="str">
        <f t="shared" si="1"/>
        <v>enter method</v>
      </c>
      <c r="U78" s="209" t="str">
        <f t="shared" si="2"/>
        <v>enter method</v>
      </c>
      <c r="V78" s="210" t="str">
        <f t="shared" si="3"/>
        <v>enter method</v>
      </c>
      <c r="W78" s="208" t="str">
        <f t="shared" si="4"/>
        <v>enter method</v>
      </c>
      <c r="X78" s="208" t="str">
        <f t="shared" si="5"/>
        <v>enter method</v>
      </c>
      <c r="Y78" s="208" t="str">
        <f t="shared" si="6"/>
        <v>enter method</v>
      </c>
      <c r="Z78" s="208" t="str">
        <f t="shared" si="7"/>
        <v>enter method</v>
      </c>
      <c r="AA78" s="208" t="str">
        <f t="shared" si="8"/>
        <v>enter method</v>
      </c>
      <c r="AB78" s="208" t="str">
        <f t="shared" si="9"/>
        <v>enter method</v>
      </c>
      <c r="AC78" s="208" t="str">
        <f t="shared" si="10"/>
        <v>enter method</v>
      </c>
      <c r="AD78" s="208" t="str">
        <f t="shared" si="11"/>
        <v>enter method</v>
      </c>
      <c r="AE78" s="208" t="str">
        <f t="shared" si="12"/>
        <v>enter method</v>
      </c>
      <c r="AF78" s="208"/>
      <c r="AG78" s="276" t="s">
        <v>212</v>
      </c>
      <c r="AH78" s="267">
        <v>5</v>
      </c>
      <c r="AI78" s="7">
        <v>5</v>
      </c>
    </row>
    <row r="79" spans="1:35" x14ac:dyDescent="0.2">
      <c r="A79" s="4"/>
      <c r="B79" s="7" t="s">
        <v>204</v>
      </c>
      <c r="C79" s="276" t="s">
        <v>204</v>
      </c>
      <c r="D79" s="634"/>
      <c r="E79" s="631"/>
      <c r="F79" s="632"/>
      <c r="G79" s="633"/>
      <c r="H79" s="628"/>
      <c r="I79" s="628"/>
      <c r="J79" s="628"/>
      <c r="K79" s="628"/>
      <c r="L79" s="628"/>
      <c r="M79" s="628"/>
      <c r="N79" s="628"/>
      <c r="O79" s="628"/>
      <c r="P79" s="628"/>
      <c r="R79" s="276" t="s">
        <v>204</v>
      </c>
      <c r="S79" s="204" t="str">
        <f t="shared" si="13"/>
        <v>enter method</v>
      </c>
      <c r="T79" s="208" t="str">
        <f t="shared" si="1"/>
        <v>enter method</v>
      </c>
      <c r="U79" s="209" t="str">
        <f t="shared" si="2"/>
        <v>enter method</v>
      </c>
      <c r="V79" s="210" t="str">
        <f t="shared" si="3"/>
        <v>enter method</v>
      </c>
      <c r="W79" s="208" t="str">
        <f t="shared" si="4"/>
        <v>enter method</v>
      </c>
      <c r="X79" s="208" t="str">
        <f t="shared" si="5"/>
        <v>enter method</v>
      </c>
      <c r="Y79" s="208" t="str">
        <f t="shared" si="6"/>
        <v>enter method</v>
      </c>
      <c r="Z79" s="208" t="str">
        <f t="shared" si="7"/>
        <v>enter method</v>
      </c>
      <c r="AA79" s="208" t="str">
        <f t="shared" si="8"/>
        <v>enter method</v>
      </c>
      <c r="AB79" s="208" t="str">
        <f t="shared" si="9"/>
        <v>enter method</v>
      </c>
      <c r="AC79" s="208" t="str">
        <f t="shared" si="10"/>
        <v>enter method</v>
      </c>
      <c r="AD79" s="208" t="str">
        <f t="shared" si="11"/>
        <v>enter method</v>
      </c>
      <c r="AE79" s="208" t="str">
        <f t="shared" si="12"/>
        <v>enter method</v>
      </c>
      <c r="AF79" s="208"/>
      <c r="AG79" s="276" t="s">
        <v>204</v>
      </c>
      <c r="AH79" s="267">
        <v>6.4</v>
      </c>
      <c r="AI79" s="7">
        <v>9</v>
      </c>
    </row>
    <row r="80" spans="1:35" x14ac:dyDescent="0.2">
      <c r="A80" s="4"/>
      <c r="B80" s="7" t="s">
        <v>43</v>
      </c>
      <c r="C80" s="276" t="s">
        <v>195</v>
      </c>
      <c r="D80" s="634"/>
      <c r="E80" s="631"/>
      <c r="F80" s="632"/>
      <c r="G80" s="633"/>
      <c r="H80" s="628"/>
      <c r="I80" s="628"/>
      <c r="J80" s="628"/>
      <c r="K80" s="628"/>
      <c r="L80" s="628"/>
      <c r="M80" s="628"/>
      <c r="N80" s="628"/>
      <c r="O80" s="628"/>
      <c r="P80" s="628"/>
      <c r="R80" s="276" t="s">
        <v>195</v>
      </c>
      <c r="S80" s="204" t="str">
        <f t="shared" si="13"/>
        <v>enter method</v>
      </c>
      <c r="T80" s="208" t="str">
        <f t="shared" si="1"/>
        <v>enter method</v>
      </c>
      <c r="U80" s="209" t="str">
        <f t="shared" si="2"/>
        <v>enter method</v>
      </c>
      <c r="V80" s="210" t="str">
        <f t="shared" si="3"/>
        <v>enter method</v>
      </c>
      <c r="W80" s="208" t="str">
        <f t="shared" si="4"/>
        <v>enter method</v>
      </c>
      <c r="X80" s="208" t="str">
        <f t="shared" si="5"/>
        <v>enter method</v>
      </c>
      <c r="Y80" s="208" t="str">
        <f t="shared" si="6"/>
        <v>enter method</v>
      </c>
      <c r="Z80" s="208" t="str">
        <f t="shared" si="7"/>
        <v>enter method</v>
      </c>
      <c r="AA80" s="208" t="str">
        <f t="shared" si="8"/>
        <v>enter method</v>
      </c>
      <c r="AB80" s="208" t="str">
        <f t="shared" si="9"/>
        <v>enter method</v>
      </c>
      <c r="AC80" s="208" t="str">
        <f t="shared" si="10"/>
        <v>enter method</v>
      </c>
      <c r="AD80" s="208" t="str">
        <f t="shared" si="11"/>
        <v>enter method</v>
      </c>
      <c r="AE80" s="208" t="str">
        <f t="shared" si="12"/>
        <v>enter method</v>
      </c>
      <c r="AF80" s="208"/>
      <c r="AG80" s="276" t="s">
        <v>195</v>
      </c>
      <c r="AH80" s="267">
        <v>9</v>
      </c>
      <c r="AI80" s="7">
        <v>9</v>
      </c>
    </row>
    <row r="81" spans="1:35" x14ac:dyDescent="0.2">
      <c r="A81" s="4"/>
      <c r="C81" s="276" t="s">
        <v>199</v>
      </c>
      <c r="D81" s="634"/>
      <c r="E81" s="631"/>
      <c r="F81" s="632"/>
      <c r="G81" s="633"/>
      <c r="H81" s="628"/>
      <c r="I81" s="628"/>
      <c r="J81" s="628"/>
      <c r="K81" s="628"/>
      <c r="L81" s="628"/>
      <c r="M81" s="628"/>
      <c r="N81" s="628"/>
      <c r="O81" s="628"/>
      <c r="P81" s="628"/>
      <c r="R81" s="276" t="s">
        <v>199</v>
      </c>
      <c r="S81" s="204" t="str">
        <f t="shared" si="13"/>
        <v>enter method</v>
      </c>
      <c r="T81" s="208" t="str">
        <f t="shared" ref="T81:T144" si="14">IF(T$15="SB", $AH81*E81, IF(T$15="HB", $AI81*E81, "enter method"))</f>
        <v>enter method</v>
      </c>
      <c r="U81" s="209" t="str">
        <f t="shared" ref="U81:U144" si="15">IF(U$15="SB", $AH81*F81, IF(U$15="HB", $AI81*F81, "enter method"))</f>
        <v>enter method</v>
      </c>
      <c r="V81" s="210" t="str">
        <f t="shared" ref="V81:V144" si="16">IF(V$15="SB", $AH81*G81, IF(V$15="HB", $AI81*G81, "enter method"))</f>
        <v>enter method</v>
      </c>
      <c r="W81" s="208" t="str">
        <f t="shared" ref="W81:W144" si="17">IF(W$15="SB", $AH81*H81, IF(W$15="HB", $AI81*H81, "enter method"))</f>
        <v>enter method</v>
      </c>
      <c r="X81" s="208" t="str">
        <f t="shared" ref="X81:X144" si="18">IF(X$15="SB", $AH81*I81, IF(X$15="HB", $AI81*I81, "enter method"))</f>
        <v>enter method</v>
      </c>
      <c r="Y81" s="208" t="str">
        <f t="shared" ref="Y81:Y144" si="19">IF(Y$15="SB", $AH81*J81, IF(Y$15="HB", $AI81*J81, "enter method"))</f>
        <v>enter method</v>
      </c>
      <c r="Z81" s="208" t="str">
        <f t="shared" ref="Z81:Z144" si="20">IF(Z$15="SB", $AH81*K81, IF(Z$15="HB", $AI81*K81, "enter method"))</f>
        <v>enter method</v>
      </c>
      <c r="AA81" s="208" t="str">
        <f t="shared" ref="AA81:AA144" si="21">IF(AA$15="SB", $AH81*L81, IF(AA$15="HB", $AI81*L81, "enter method"))</f>
        <v>enter method</v>
      </c>
      <c r="AB81" s="208" t="str">
        <f t="shared" ref="AB81:AB144" si="22">IF(AB$15="SB", $AH81*M81, IF(AB$15="HB", $AI81*M81, "enter method"))</f>
        <v>enter method</v>
      </c>
      <c r="AC81" s="208" t="str">
        <f t="shared" ref="AC81:AC144" si="23">IF(AC$15="SB", $AH81*N81, IF(AC$15="HB", $AI81*N81, "enter method"))</f>
        <v>enter method</v>
      </c>
      <c r="AD81" s="208" t="str">
        <f t="shared" ref="AD81:AD144" si="24">IF(AD$15="SB", $AH81*O81, IF(AD$15="HB", $AI81*O81, "enter method"))</f>
        <v>enter method</v>
      </c>
      <c r="AE81" s="208" t="str">
        <f t="shared" ref="AE81:AE144" si="25">IF(AE$15="SB", $AH81*P81, IF(AE$15="HB", $AI81*P81, "enter method"))</f>
        <v>enter method</v>
      </c>
      <c r="AF81" s="208"/>
      <c r="AG81" s="276" t="s">
        <v>199</v>
      </c>
      <c r="AH81" s="267">
        <v>7.6</v>
      </c>
      <c r="AI81" s="7">
        <v>9</v>
      </c>
    </row>
    <row r="82" spans="1:35" x14ac:dyDescent="0.2">
      <c r="A82" s="4"/>
      <c r="B82" s="7" t="s">
        <v>47</v>
      </c>
      <c r="C82" s="276" t="s">
        <v>206</v>
      </c>
      <c r="D82" s="634"/>
      <c r="E82" s="631"/>
      <c r="F82" s="632"/>
      <c r="G82" s="633"/>
      <c r="H82" s="628"/>
      <c r="I82" s="628"/>
      <c r="J82" s="628"/>
      <c r="K82" s="628"/>
      <c r="L82" s="628"/>
      <c r="M82" s="628"/>
      <c r="N82" s="628"/>
      <c r="O82" s="628"/>
      <c r="P82" s="628"/>
      <c r="R82" s="276" t="s">
        <v>206</v>
      </c>
      <c r="S82" s="204" t="str">
        <f t="shared" ref="S82:S145" si="26">IF(S$15="SB", $AH82*D82, IF(S$15="HB", $AI82*D82, "enter method"))</f>
        <v>enter method</v>
      </c>
      <c r="T82" s="208" t="str">
        <f t="shared" si="14"/>
        <v>enter method</v>
      </c>
      <c r="U82" s="209" t="str">
        <f t="shared" si="15"/>
        <v>enter method</v>
      </c>
      <c r="V82" s="210" t="str">
        <f t="shared" si="16"/>
        <v>enter method</v>
      </c>
      <c r="W82" s="208" t="str">
        <f t="shared" si="17"/>
        <v>enter method</v>
      </c>
      <c r="X82" s="208" t="str">
        <f t="shared" si="18"/>
        <v>enter method</v>
      </c>
      <c r="Y82" s="208" t="str">
        <f t="shared" si="19"/>
        <v>enter method</v>
      </c>
      <c r="Z82" s="208" t="str">
        <f t="shared" si="20"/>
        <v>enter method</v>
      </c>
      <c r="AA82" s="208" t="str">
        <f t="shared" si="21"/>
        <v>enter method</v>
      </c>
      <c r="AB82" s="208" t="str">
        <f t="shared" si="22"/>
        <v>enter method</v>
      </c>
      <c r="AC82" s="208" t="str">
        <f t="shared" si="23"/>
        <v>enter method</v>
      </c>
      <c r="AD82" s="208" t="str">
        <f t="shared" si="24"/>
        <v>enter method</v>
      </c>
      <c r="AE82" s="208" t="str">
        <f t="shared" si="25"/>
        <v>enter method</v>
      </c>
      <c r="AF82" s="208"/>
      <c r="AG82" s="276" t="s">
        <v>206</v>
      </c>
      <c r="AH82" s="267">
        <v>5.3</v>
      </c>
      <c r="AI82" s="7">
        <v>8</v>
      </c>
    </row>
    <row r="83" spans="1:35" x14ac:dyDescent="0.2">
      <c r="A83" s="4"/>
      <c r="B83" s="7" t="s">
        <v>42</v>
      </c>
      <c r="C83" s="276" t="s">
        <v>207</v>
      </c>
      <c r="D83" s="634"/>
      <c r="E83" s="631"/>
      <c r="F83" s="632"/>
      <c r="G83" s="633"/>
      <c r="H83" s="628"/>
      <c r="I83" s="628"/>
      <c r="J83" s="628"/>
      <c r="K83" s="628"/>
      <c r="L83" s="628"/>
      <c r="M83" s="628"/>
      <c r="N83" s="628"/>
      <c r="O83" s="628"/>
      <c r="P83" s="628"/>
      <c r="R83" s="276" t="s">
        <v>207</v>
      </c>
      <c r="S83" s="204" t="str">
        <f t="shared" si="26"/>
        <v>enter method</v>
      </c>
      <c r="T83" s="208" t="str">
        <f t="shared" si="14"/>
        <v>enter method</v>
      </c>
      <c r="U83" s="209" t="str">
        <f t="shared" si="15"/>
        <v>enter method</v>
      </c>
      <c r="V83" s="210" t="str">
        <f t="shared" si="16"/>
        <v>enter method</v>
      </c>
      <c r="W83" s="208" t="str">
        <f t="shared" si="17"/>
        <v>enter method</v>
      </c>
      <c r="X83" s="208" t="str">
        <f t="shared" si="18"/>
        <v>enter method</v>
      </c>
      <c r="Y83" s="208" t="str">
        <f t="shared" si="19"/>
        <v>enter method</v>
      </c>
      <c r="Z83" s="208" t="str">
        <f t="shared" si="20"/>
        <v>enter method</v>
      </c>
      <c r="AA83" s="208" t="str">
        <f t="shared" si="21"/>
        <v>enter method</v>
      </c>
      <c r="AB83" s="208" t="str">
        <f t="shared" si="22"/>
        <v>enter method</v>
      </c>
      <c r="AC83" s="208" t="str">
        <f t="shared" si="23"/>
        <v>enter method</v>
      </c>
      <c r="AD83" s="208" t="str">
        <f t="shared" si="24"/>
        <v>enter method</v>
      </c>
      <c r="AE83" s="208" t="str">
        <f t="shared" si="25"/>
        <v>enter method</v>
      </c>
      <c r="AF83" s="208"/>
      <c r="AG83" s="276" t="s">
        <v>207</v>
      </c>
      <c r="AH83" s="267">
        <v>6.6</v>
      </c>
      <c r="AI83" s="7">
        <v>8</v>
      </c>
    </row>
    <row r="84" spans="1:35" x14ac:dyDescent="0.2">
      <c r="A84" s="4"/>
      <c r="C84" s="276" t="s">
        <v>333</v>
      </c>
      <c r="D84" s="634"/>
      <c r="E84" s="631"/>
      <c r="F84" s="632"/>
      <c r="G84" s="633"/>
      <c r="H84" s="628"/>
      <c r="I84" s="628"/>
      <c r="J84" s="628"/>
      <c r="K84" s="628"/>
      <c r="L84" s="628"/>
      <c r="M84" s="628"/>
      <c r="N84" s="628"/>
      <c r="O84" s="628"/>
      <c r="P84" s="628"/>
      <c r="R84" s="276" t="s">
        <v>333</v>
      </c>
      <c r="S84" s="204" t="str">
        <f t="shared" si="26"/>
        <v>enter method</v>
      </c>
      <c r="T84" s="208" t="str">
        <f t="shared" si="14"/>
        <v>enter method</v>
      </c>
      <c r="U84" s="209" t="str">
        <f t="shared" si="15"/>
        <v>enter method</v>
      </c>
      <c r="V84" s="210" t="str">
        <f t="shared" si="16"/>
        <v>enter method</v>
      </c>
      <c r="W84" s="208" t="str">
        <f t="shared" si="17"/>
        <v>enter method</v>
      </c>
      <c r="X84" s="208" t="str">
        <f t="shared" si="18"/>
        <v>enter method</v>
      </c>
      <c r="Y84" s="208" t="str">
        <f t="shared" si="19"/>
        <v>enter method</v>
      </c>
      <c r="Z84" s="208" t="str">
        <f t="shared" si="20"/>
        <v>enter method</v>
      </c>
      <c r="AA84" s="208" t="str">
        <f t="shared" si="21"/>
        <v>enter method</v>
      </c>
      <c r="AB84" s="208" t="str">
        <f t="shared" si="22"/>
        <v>enter method</v>
      </c>
      <c r="AC84" s="208" t="str">
        <f t="shared" si="23"/>
        <v>enter method</v>
      </c>
      <c r="AD84" s="208" t="str">
        <f t="shared" si="24"/>
        <v>enter method</v>
      </c>
      <c r="AE84" s="208" t="str">
        <f t="shared" si="25"/>
        <v>enter method</v>
      </c>
      <c r="AF84" s="208"/>
      <c r="AG84" s="276" t="s">
        <v>333</v>
      </c>
      <c r="AH84" s="267">
        <v>8.1</v>
      </c>
      <c r="AI84" s="7">
        <v>8</v>
      </c>
    </row>
    <row r="85" spans="1:35" x14ac:dyDescent="0.2">
      <c r="A85" s="4"/>
      <c r="C85" s="277"/>
      <c r="D85" s="634"/>
      <c r="E85" s="631"/>
      <c r="F85" s="632"/>
      <c r="G85" s="633"/>
      <c r="H85" s="628"/>
      <c r="I85" s="628"/>
      <c r="J85" s="628"/>
      <c r="K85" s="628"/>
      <c r="L85" s="628"/>
      <c r="M85" s="628"/>
      <c r="N85" s="628"/>
      <c r="O85" s="628"/>
      <c r="P85" s="628"/>
      <c r="R85" s="277"/>
      <c r="S85" s="204"/>
      <c r="T85" s="208"/>
      <c r="U85" s="209"/>
      <c r="V85" s="210"/>
      <c r="W85" s="208"/>
      <c r="X85" s="208"/>
      <c r="Y85" s="208"/>
      <c r="Z85" s="208"/>
      <c r="AA85" s="208"/>
      <c r="AB85" s="208"/>
      <c r="AC85" s="208"/>
      <c r="AD85" s="208"/>
      <c r="AE85" s="208"/>
      <c r="AF85" s="208"/>
      <c r="AG85" s="277"/>
      <c r="AH85" s="267"/>
    </row>
    <row r="86" spans="1:35" x14ac:dyDescent="0.2">
      <c r="A86" s="277" t="s">
        <v>342</v>
      </c>
      <c r="B86" s="7" t="s">
        <v>55</v>
      </c>
      <c r="C86" s="276" t="s">
        <v>150</v>
      </c>
      <c r="D86" s="634"/>
      <c r="E86" s="631"/>
      <c r="F86" s="632"/>
      <c r="G86" s="633"/>
      <c r="H86" s="628"/>
      <c r="I86" s="628"/>
      <c r="J86" s="628"/>
      <c r="K86" s="628"/>
      <c r="L86" s="628"/>
      <c r="M86" s="628"/>
      <c r="N86" s="628"/>
      <c r="O86" s="628"/>
      <c r="P86" s="628"/>
      <c r="R86" s="276" t="s">
        <v>150</v>
      </c>
      <c r="S86" s="204" t="str">
        <f t="shared" si="26"/>
        <v>enter method</v>
      </c>
      <c r="T86" s="208" t="str">
        <f t="shared" si="14"/>
        <v>enter method</v>
      </c>
      <c r="U86" s="209" t="str">
        <f t="shared" si="15"/>
        <v>enter method</v>
      </c>
      <c r="V86" s="210" t="str">
        <f t="shared" si="16"/>
        <v>enter method</v>
      </c>
      <c r="W86" s="208" t="str">
        <f t="shared" si="17"/>
        <v>enter method</v>
      </c>
      <c r="X86" s="208" t="str">
        <f t="shared" si="18"/>
        <v>enter method</v>
      </c>
      <c r="Y86" s="208" t="str">
        <f t="shared" si="19"/>
        <v>enter method</v>
      </c>
      <c r="Z86" s="208" t="str">
        <f t="shared" si="20"/>
        <v>enter method</v>
      </c>
      <c r="AA86" s="208" t="str">
        <f t="shared" si="21"/>
        <v>enter method</v>
      </c>
      <c r="AB86" s="208" t="str">
        <f t="shared" si="22"/>
        <v>enter method</v>
      </c>
      <c r="AC86" s="208" t="str">
        <f t="shared" si="23"/>
        <v>enter method</v>
      </c>
      <c r="AD86" s="208" t="str">
        <f t="shared" si="24"/>
        <v>enter method</v>
      </c>
      <c r="AE86" s="208" t="str">
        <f t="shared" si="25"/>
        <v>enter method</v>
      </c>
      <c r="AF86" s="208"/>
      <c r="AG86" s="276" t="s">
        <v>150</v>
      </c>
      <c r="AH86" s="267">
        <v>4.7</v>
      </c>
      <c r="AI86" s="7">
        <v>5</v>
      </c>
    </row>
    <row r="87" spans="1:35" x14ac:dyDescent="0.2">
      <c r="A87" s="4"/>
      <c r="C87" s="276" t="s">
        <v>345</v>
      </c>
      <c r="D87" s="634"/>
      <c r="E87" s="631"/>
      <c r="F87" s="632"/>
      <c r="G87" s="633"/>
      <c r="H87" s="628"/>
      <c r="I87" s="628"/>
      <c r="J87" s="628"/>
      <c r="K87" s="628"/>
      <c r="L87" s="628"/>
      <c r="M87" s="628"/>
      <c r="N87" s="628"/>
      <c r="O87" s="628"/>
      <c r="P87" s="628"/>
      <c r="R87" s="276" t="s">
        <v>345</v>
      </c>
      <c r="S87" s="204" t="str">
        <f t="shared" si="26"/>
        <v>enter method</v>
      </c>
      <c r="T87" s="208" t="str">
        <f t="shared" si="14"/>
        <v>enter method</v>
      </c>
      <c r="U87" s="209" t="str">
        <f t="shared" si="15"/>
        <v>enter method</v>
      </c>
      <c r="V87" s="210" t="str">
        <f t="shared" si="16"/>
        <v>enter method</v>
      </c>
      <c r="W87" s="208" t="str">
        <f t="shared" si="17"/>
        <v>enter method</v>
      </c>
      <c r="X87" s="208" t="str">
        <f t="shared" si="18"/>
        <v>enter method</v>
      </c>
      <c r="Y87" s="208" t="str">
        <f t="shared" si="19"/>
        <v>enter method</v>
      </c>
      <c r="Z87" s="208" t="str">
        <f t="shared" si="20"/>
        <v>enter method</v>
      </c>
      <c r="AA87" s="208" t="str">
        <f t="shared" si="21"/>
        <v>enter method</v>
      </c>
      <c r="AB87" s="208" t="str">
        <f t="shared" si="22"/>
        <v>enter method</v>
      </c>
      <c r="AC87" s="208" t="str">
        <f t="shared" si="23"/>
        <v>enter method</v>
      </c>
      <c r="AD87" s="208" t="str">
        <f t="shared" si="24"/>
        <v>enter method</v>
      </c>
      <c r="AE87" s="208" t="str">
        <f t="shared" si="25"/>
        <v>enter method</v>
      </c>
      <c r="AF87" s="208"/>
      <c r="AG87" s="276" t="s">
        <v>345</v>
      </c>
      <c r="AH87" s="267">
        <v>2.4</v>
      </c>
      <c r="AI87" s="7">
        <v>5</v>
      </c>
    </row>
    <row r="88" spans="1:35" x14ac:dyDescent="0.2">
      <c r="A88" s="4"/>
      <c r="B88" s="7" t="s">
        <v>57</v>
      </c>
      <c r="C88" s="276" t="s">
        <v>14</v>
      </c>
      <c r="D88" s="634"/>
      <c r="E88" s="631"/>
      <c r="F88" s="632"/>
      <c r="G88" s="633"/>
      <c r="H88" s="628"/>
      <c r="I88" s="628"/>
      <c r="J88" s="628"/>
      <c r="K88" s="628"/>
      <c r="L88" s="628"/>
      <c r="M88" s="628"/>
      <c r="N88" s="628"/>
      <c r="O88" s="628"/>
      <c r="P88" s="628"/>
      <c r="R88" s="276" t="s">
        <v>14</v>
      </c>
      <c r="S88" s="204" t="str">
        <f t="shared" si="26"/>
        <v>enter method</v>
      </c>
      <c r="T88" s="208" t="str">
        <f t="shared" si="14"/>
        <v>enter method</v>
      </c>
      <c r="U88" s="209" t="str">
        <f t="shared" si="15"/>
        <v>enter method</v>
      </c>
      <c r="V88" s="210" t="str">
        <f t="shared" si="16"/>
        <v>enter method</v>
      </c>
      <c r="W88" s="208" t="str">
        <f t="shared" si="17"/>
        <v>enter method</v>
      </c>
      <c r="X88" s="208" t="str">
        <f t="shared" si="18"/>
        <v>enter method</v>
      </c>
      <c r="Y88" s="208" t="str">
        <f t="shared" si="19"/>
        <v>enter method</v>
      </c>
      <c r="Z88" s="208" t="str">
        <f t="shared" si="20"/>
        <v>enter method</v>
      </c>
      <c r="AA88" s="208" t="str">
        <f t="shared" si="21"/>
        <v>enter method</v>
      </c>
      <c r="AB88" s="208" t="str">
        <f t="shared" si="22"/>
        <v>enter method</v>
      </c>
      <c r="AC88" s="208" t="str">
        <f t="shared" si="23"/>
        <v>enter method</v>
      </c>
      <c r="AD88" s="208" t="str">
        <f t="shared" si="24"/>
        <v>enter method</v>
      </c>
      <c r="AE88" s="208" t="str">
        <f t="shared" si="25"/>
        <v>enter method</v>
      </c>
      <c r="AF88" s="208"/>
      <c r="AG88" s="276" t="s">
        <v>14</v>
      </c>
      <c r="AH88" s="267">
        <v>5</v>
      </c>
      <c r="AI88" s="7">
        <v>5</v>
      </c>
    </row>
    <row r="89" spans="1:35" x14ac:dyDescent="0.2">
      <c r="A89" s="4"/>
      <c r="B89" s="7" t="s">
        <v>59</v>
      </c>
      <c r="C89" s="276" t="s">
        <v>15</v>
      </c>
      <c r="D89" s="634"/>
      <c r="E89" s="631"/>
      <c r="F89" s="632"/>
      <c r="G89" s="633"/>
      <c r="H89" s="628"/>
      <c r="I89" s="628"/>
      <c r="J89" s="628"/>
      <c r="K89" s="628"/>
      <c r="L89" s="628"/>
      <c r="M89" s="628"/>
      <c r="N89" s="628"/>
      <c r="O89" s="628"/>
      <c r="P89" s="628"/>
      <c r="R89" s="276" t="s">
        <v>15</v>
      </c>
      <c r="S89" s="204" t="str">
        <f t="shared" si="26"/>
        <v>enter method</v>
      </c>
      <c r="T89" s="208" t="str">
        <f t="shared" si="14"/>
        <v>enter method</v>
      </c>
      <c r="U89" s="209" t="str">
        <f t="shared" si="15"/>
        <v>enter method</v>
      </c>
      <c r="V89" s="210" t="str">
        <f t="shared" si="16"/>
        <v>enter method</v>
      </c>
      <c r="W89" s="208" t="str">
        <f t="shared" si="17"/>
        <v>enter method</v>
      </c>
      <c r="X89" s="208" t="str">
        <f t="shared" si="18"/>
        <v>enter method</v>
      </c>
      <c r="Y89" s="208" t="str">
        <f t="shared" si="19"/>
        <v>enter method</v>
      </c>
      <c r="Z89" s="208" t="str">
        <f t="shared" si="20"/>
        <v>enter method</v>
      </c>
      <c r="AA89" s="208" t="str">
        <f t="shared" si="21"/>
        <v>enter method</v>
      </c>
      <c r="AB89" s="208" t="str">
        <f t="shared" si="22"/>
        <v>enter method</v>
      </c>
      <c r="AC89" s="208" t="str">
        <f t="shared" si="23"/>
        <v>enter method</v>
      </c>
      <c r="AD89" s="208" t="str">
        <f t="shared" si="24"/>
        <v>enter method</v>
      </c>
      <c r="AE89" s="208" t="str">
        <f t="shared" si="25"/>
        <v>enter method</v>
      </c>
      <c r="AF89" s="208"/>
      <c r="AG89" s="276" t="s">
        <v>15</v>
      </c>
      <c r="AH89" s="267">
        <v>4.5999999999999996</v>
      </c>
      <c r="AI89" s="7">
        <v>5</v>
      </c>
    </row>
    <row r="90" spans="1:35" x14ac:dyDescent="0.2">
      <c r="A90" s="4"/>
      <c r="B90" s="7" t="s">
        <v>56</v>
      </c>
      <c r="C90" s="276" t="s">
        <v>344</v>
      </c>
      <c r="D90" s="634"/>
      <c r="E90" s="631"/>
      <c r="F90" s="632"/>
      <c r="G90" s="633"/>
      <c r="H90" s="628"/>
      <c r="I90" s="628"/>
      <c r="J90" s="628"/>
      <c r="K90" s="628"/>
      <c r="L90" s="628"/>
      <c r="M90" s="628"/>
      <c r="N90" s="628"/>
      <c r="O90" s="628"/>
      <c r="P90" s="628"/>
      <c r="R90" s="276" t="s">
        <v>344</v>
      </c>
      <c r="S90" s="204" t="str">
        <f t="shared" si="26"/>
        <v>enter method</v>
      </c>
      <c r="T90" s="208" t="str">
        <f t="shared" si="14"/>
        <v>enter method</v>
      </c>
      <c r="U90" s="209" t="str">
        <f t="shared" si="15"/>
        <v>enter method</v>
      </c>
      <c r="V90" s="210" t="str">
        <f t="shared" si="16"/>
        <v>enter method</v>
      </c>
      <c r="W90" s="208" t="str">
        <f t="shared" si="17"/>
        <v>enter method</v>
      </c>
      <c r="X90" s="208" t="str">
        <f t="shared" si="18"/>
        <v>enter method</v>
      </c>
      <c r="Y90" s="208" t="str">
        <f t="shared" si="19"/>
        <v>enter method</v>
      </c>
      <c r="Z90" s="208" t="str">
        <f t="shared" si="20"/>
        <v>enter method</v>
      </c>
      <c r="AA90" s="208" t="str">
        <f t="shared" si="21"/>
        <v>enter method</v>
      </c>
      <c r="AB90" s="208" t="str">
        <f t="shared" si="22"/>
        <v>enter method</v>
      </c>
      <c r="AC90" s="208" t="str">
        <f t="shared" si="23"/>
        <v>enter method</v>
      </c>
      <c r="AD90" s="208" t="str">
        <f t="shared" si="24"/>
        <v>enter method</v>
      </c>
      <c r="AE90" s="208" t="str">
        <f t="shared" si="25"/>
        <v>enter method</v>
      </c>
      <c r="AF90" s="208"/>
      <c r="AG90" s="276" t="s">
        <v>344</v>
      </c>
      <c r="AH90" s="267">
        <v>2.2000000000000002</v>
      </c>
      <c r="AI90" s="7">
        <v>5</v>
      </c>
    </row>
    <row r="91" spans="1:35" x14ac:dyDescent="0.2">
      <c r="A91" s="4"/>
      <c r="B91" s="7" t="s">
        <v>151</v>
      </c>
      <c r="C91" s="276"/>
      <c r="D91" s="634"/>
      <c r="E91" s="631"/>
      <c r="F91" s="632"/>
      <c r="G91" s="633"/>
      <c r="H91" s="628"/>
      <c r="I91" s="628"/>
      <c r="J91" s="628"/>
      <c r="K91" s="628"/>
      <c r="L91" s="628"/>
      <c r="M91" s="628"/>
      <c r="N91" s="628"/>
      <c r="O91" s="628"/>
      <c r="P91" s="628"/>
      <c r="R91" s="276" t="s">
        <v>151</v>
      </c>
      <c r="S91" s="204" t="str">
        <f t="shared" si="26"/>
        <v>enter method</v>
      </c>
      <c r="T91" s="208" t="str">
        <f t="shared" si="14"/>
        <v>enter method</v>
      </c>
      <c r="U91" s="209" t="str">
        <f t="shared" si="15"/>
        <v>enter method</v>
      </c>
      <c r="V91" s="210" t="str">
        <f t="shared" si="16"/>
        <v>enter method</v>
      </c>
      <c r="W91" s="208" t="str">
        <f t="shared" si="17"/>
        <v>enter method</v>
      </c>
      <c r="X91" s="208" t="str">
        <f t="shared" si="18"/>
        <v>enter method</v>
      </c>
      <c r="Y91" s="208" t="str">
        <f t="shared" si="19"/>
        <v>enter method</v>
      </c>
      <c r="Z91" s="208" t="str">
        <f t="shared" si="20"/>
        <v>enter method</v>
      </c>
      <c r="AA91" s="208" t="str">
        <f t="shared" si="21"/>
        <v>enter method</v>
      </c>
      <c r="AB91" s="208" t="str">
        <f t="shared" si="22"/>
        <v>enter method</v>
      </c>
      <c r="AC91" s="208" t="str">
        <f t="shared" si="23"/>
        <v>enter method</v>
      </c>
      <c r="AD91" s="208" t="str">
        <f t="shared" si="24"/>
        <v>enter method</v>
      </c>
      <c r="AE91" s="208" t="str">
        <f t="shared" si="25"/>
        <v>enter method</v>
      </c>
      <c r="AF91" s="208"/>
      <c r="AG91" s="276" t="s">
        <v>151</v>
      </c>
      <c r="AH91" s="267">
        <v>3.9</v>
      </c>
      <c r="AI91" s="7">
        <v>5</v>
      </c>
    </row>
    <row r="92" spans="1:35" x14ac:dyDescent="0.2">
      <c r="A92" s="4"/>
      <c r="B92" s="7" t="s">
        <v>58</v>
      </c>
      <c r="C92" s="276" t="s">
        <v>343</v>
      </c>
      <c r="D92" s="634"/>
      <c r="E92" s="631"/>
      <c r="F92" s="632"/>
      <c r="G92" s="633"/>
      <c r="H92" s="628"/>
      <c r="I92" s="628"/>
      <c r="J92" s="628"/>
      <c r="K92" s="628"/>
      <c r="L92" s="628"/>
      <c r="M92" s="628"/>
      <c r="N92" s="628"/>
      <c r="O92" s="628"/>
      <c r="P92" s="628"/>
      <c r="R92" s="276" t="s">
        <v>343</v>
      </c>
      <c r="S92" s="204" t="str">
        <f t="shared" si="26"/>
        <v>enter method</v>
      </c>
      <c r="T92" s="208" t="str">
        <f t="shared" si="14"/>
        <v>enter method</v>
      </c>
      <c r="U92" s="209" t="str">
        <f t="shared" si="15"/>
        <v>enter method</v>
      </c>
      <c r="V92" s="210" t="str">
        <f t="shared" si="16"/>
        <v>enter method</v>
      </c>
      <c r="W92" s="208" t="str">
        <f t="shared" si="17"/>
        <v>enter method</v>
      </c>
      <c r="X92" s="208" t="str">
        <f t="shared" si="18"/>
        <v>enter method</v>
      </c>
      <c r="Y92" s="208" t="str">
        <f t="shared" si="19"/>
        <v>enter method</v>
      </c>
      <c r="Z92" s="208" t="str">
        <f t="shared" si="20"/>
        <v>enter method</v>
      </c>
      <c r="AA92" s="208" t="str">
        <f t="shared" si="21"/>
        <v>enter method</v>
      </c>
      <c r="AB92" s="208" t="str">
        <f t="shared" si="22"/>
        <v>enter method</v>
      </c>
      <c r="AC92" s="208" t="str">
        <f t="shared" si="23"/>
        <v>enter method</v>
      </c>
      <c r="AD92" s="208" t="str">
        <f t="shared" si="24"/>
        <v>enter method</v>
      </c>
      <c r="AE92" s="208" t="str">
        <f t="shared" si="25"/>
        <v>enter method</v>
      </c>
      <c r="AF92" s="208"/>
      <c r="AG92" s="276" t="s">
        <v>343</v>
      </c>
      <c r="AH92" s="267">
        <v>4.5999999999999996</v>
      </c>
      <c r="AI92" s="7">
        <v>5</v>
      </c>
    </row>
    <row r="93" spans="1:35" x14ac:dyDescent="0.2">
      <c r="A93" s="4"/>
      <c r="C93" s="277"/>
      <c r="D93" s="634"/>
      <c r="E93" s="631"/>
      <c r="F93" s="632"/>
      <c r="G93" s="633"/>
      <c r="H93" s="628"/>
      <c r="I93" s="628"/>
      <c r="J93" s="628"/>
      <c r="K93" s="628"/>
      <c r="L93" s="628"/>
      <c r="M93" s="628"/>
      <c r="N93" s="628"/>
      <c r="O93" s="628"/>
      <c r="P93" s="628"/>
      <c r="R93" s="277"/>
      <c r="S93" s="204"/>
      <c r="T93" s="208"/>
      <c r="U93" s="209"/>
      <c r="V93" s="210"/>
      <c r="W93" s="208"/>
      <c r="X93" s="208"/>
      <c r="Y93" s="208"/>
      <c r="Z93" s="208"/>
      <c r="AA93" s="208"/>
      <c r="AB93" s="208"/>
      <c r="AC93" s="208"/>
      <c r="AD93" s="208"/>
      <c r="AE93" s="208"/>
      <c r="AF93" s="208"/>
      <c r="AG93" s="277"/>
      <c r="AH93" s="267"/>
    </row>
    <row r="94" spans="1:35" x14ac:dyDescent="0.2">
      <c r="A94" s="277" t="s">
        <v>346</v>
      </c>
      <c r="B94" s="7" t="s">
        <v>155</v>
      </c>
      <c r="C94" s="276" t="s">
        <v>152</v>
      </c>
      <c r="D94" s="634"/>
      <c r="E94" s="631"/>
      <c r="F94" s="632"/>
      <c r="G94" s="633"/>
      <c r="H94" s="628"/>
      <c r="I94" s="628"/>
      <c r="J94" s="628"/>
      <c r="K94" s="628"/>
      <c r="L94" s="628"/>
      <c r="M94" s="628"/>
      <c r="N94" s="628"/>
      <c r="O94" s="628"/>
      <c r="P94" s="628"/>
      <c r="R94" s="276" t="s">
        <v>152</v>
      </c>
      <c r="S94" s="204" t="str">
        <f t="shared" si="26"/>
        <v>enter method</v>
      </c>
      <c r="T94" s="208" t="str">
        <f t="shared" si="14"/>
        <v>enter method</v>
      </c>
      <c r="U94" s="209" t="str">
        <f t="shared" si="15"/>
        <v>enter method</v>
      </c>
      <c r="V94" s="210" t="str">
        <f t="shared" si="16"/>
        <v>enter method</v>
      </c>
      <c r="W94" s="208" t="str">
        <f t="shared" si="17"/>
        <v>enter method</v>
      </c>
      <c r="X94" s="208" t="str">
        <f t="shared" si="18"/>
        <v>enter method</v>
      </c>
      <c r="Y94" s="208" t="str">
        <f t="shared" si="19"/>
        <v>enter method</v>
      </c>
      <c r="Z94" s="208" t="str">
        <f t="shared" si="20"/>
        <v>enter method</v>
      </c>
      <c r="AA94" s="208" t="str">
        <f t="shared" si="21"/>
        <v>enter method</v>
      </c>
      <c r="AB94" s="208" t="str">
        <f t="shared" si="22"/>
        <v>enter method</v>
      </c>
      <c r="AC94" s="208" t="str">
        <f t="shared" si="23"/>
        <v>enter method</v>
      </c>
      <c r="AD94" s="208" t="str">
        <f t="shared" si="24"/>
        <v>enter method</v>
      </c>
      <c r="AE94" s="208" t="str">
        <f t="shared" si="25"/>
        <v>enter method</v>
      </c>
      <c r="AF94" s="208"/>
      <c r="AG94" s="276" t="s">
        <v>152</v>
      </c>
      <c r="AH94" s="267">
        <v>3.5</v>
      </c>
      <c r="AI94" s="7">
        <v>5</v>
      </c>
    </row>
    <row r="95" spans="1:35" x14ac:dyDescent="0.2">
      <c r="A95" s="4"/>
      <c r="C95" s="276" t="s">
        <v>154</v>
      </c>
      <c r="D95" s="634"/>
      <c r="E95" s="631"/>
      <c r="F95" s="632"/>
      <c r="G95" s="633"/>
      <c r="H95" s="628"/>
      <c r="I95" s="628"/>
      <c r="J95" s="628"/>
      <c r="K95" s="628"/>
      <c r="L95" s="628"/>
      <c r="M95" s="628"/>
      <c r="N95" s="628"/>
      <c r="O95" s="628"/>
      <c r="P95" s="628"/>
      <c r="R95" s="276" t="s">
        <v>154</v>
      </c>
      <c r="S95" s="204" t="str">
        <f t="shared" si="26"/>
        <v>enter method</v>
      </c>
      <c r="T95" s="208" t="str">
        <f t="shared" si="14"/>
        <v>enter method</v>
      </c>
      <c r="U95" s="209" t="str">
        <f t="shared" si="15"/>
        <v>enter method</v>
      </c>
      <c r="V95" s="210" t="str">
        <f t="shared" si="16"/>
        <v>enter method</v>
      </c>
      <c r="W95" s="208" t="str">
        <f t="shared" si="17"/>
        <v>enter method</v>
      </c>
      <c r="X95" s="208" t="str">
        <f t="shared" si="18"/>
        <v>enter method</v>
      </c>
      <c r="Y95" s="208" t="str">
        <f t="shared" si="19"/>
        <v>enter method</v>
      </c>
      <c r="Z95" s="208" t="str">
        <f t="shared" si="20"/>
        <v>enter method</v>
      </c>
      <c r="AA95" s="208" t="str">
        <f t="shared" si="21"/>
        <v>enter method</v>
      </c>
      <c r="AB95" s="208" t="str">
        <f t="shared" si="22"/>
        <v>enter method</v>
      </c>
      <c r="AC95" s="208" t="str">
        <f t="shared" si="23"/>
        <v>enter method</v>
      </c>
      <c r="AD95" s="208" t="str">
        <f t="shared" si="24"/>
        <v>enter method</v>
      </c>
      <c r="AE95" s="208" t="str">
        <f t="shared" si="25"/>
        <v>enter method</v>
      </c>
      <c r="AF95" s="208"/>
      <c r="AG95" s="276" t="s">
        <v>154</v>
      </c>
      <c r="AH95" s="267">
        <v>3.7</v>
      </c>
      <c r="AI95" s="7">
        <v>5</v>
      </c>
    </row>
    <row r="96" spans="1:35" x14ac:dyDescent="0.2">
      <c r="A96" s="4"/>
      <c r="C96" s="276" t="s">
        <v>17</v>
      </c>
      <c r="D96" s="634"/>
      <c r="E96" s="631"/>
      <c r="F96" s="632"/>
      <c r="G96" s="633"/>
      <c r="H96" s="628"/>
      <c r="I96" s="628"/>
      <c r="J96" s="628"/>
      <c r="K96" s="628"/>
      <c r="L96" s="628"/>
      <c r="M96" s="628"/>
      <c r="N96" s="628"/>
      <c r="O96" s="628"/>
      <c r="P96" s="628"/>
      <c r="R96" s="276" t="s">
        <v>17</v>
      </c>
      <c r="S96" s="204" t="str">
        <f t="shared" si="26"/>
        <v>enter method</v>
      </c>
      <c r="T96" s="208" t="str">
        <f t="shared" si="14"/>
        <v>enter method</v>
      </c>
      <c r="U96" s="209" t="str">
        <f t="shared" si="15"/>
        <v>enter method</v>
      </c>
      <c r="V96" s="210" t="str">
        <f t="shared" si="16"/>
        <v>enter method</v>
      </c>
      <c r="W96" s="208" t="str">
        <f t="shared" si="17"/>
        <v>enter method</v>
      </c>
      <c r="X96" s="208" t="str">
        <f t="shared" si="18"/>
        <v>enter method</v>
      </c>
      <c r="Y96" s="208" t="str">
        <f t="shared" si="19"/>
        <v>enter method</v>
      </c>
      <c r="Z96" s="208" t="str">
        <f t="shared" si="20"/>
        <v>enter method</v>
      </c>
      <c r="AA96" s="208" t="str">
        <f t="shared" si="21"/>
        <v>enter method</v>
      </c>
      <c r="AB96" s="208" t="str">
        <f t="shared" si="22"/>
        <v>enter method</v>
      </c>
      <c r="AC96" s="208" t="str">
        <f t="shared" si="23"/>
        <v>enter method</v>
      </c>
      <c r="AD96" s="208" t="str">
        <f t="shared" si="24"/>
        <v>enter method</v>
      </c>
      <c r="AE96" s="208" t="str">
        <f t="shared" si="25"/>
        <v>enter method</v>
      </c>
      <c r="AF96" s="208"/>
      <c r="AG96" s="276" t="s">
        <v>17</v>
      </c>
      <c r="AH96" s="267">
        <v>5</v>
      </c>
      <c r="AI96" s="7">
        <v>5</v>
      </c>
    </row>
    <row r="97" spans="1:35" x14ac:dyDescent="0.2">
      <c r="A97" s="4"/>
      <c r="B97" s="635"/>
      <c r="C97" s="276" t="s">
        <v>157</v>
      </c>
      <c r="D97" s="634"/>
      <c r="E97" s="631"/>
      <c r="F97" s="632"/>
      <c r="G97" s="633"/>
      <c r="H97" s="628"/>
      <c r="I97" s="628"/>
      <c r="J97" s="628"/>
      <c r="K97" s="628"/>
      <c r="L97" s="628"/>
      <c r="M97" s="628"/>
      <c r="N97" s="628"/>
      <c r="O97" s="628"/>
      <c r="P97" s="628"/>
      <c r="R97" s="276" t="s">
        <v>157</v>
      </c>
      <c r="S97" s="204" t="str">
        <f t="shared" si="26"/>
        <v>enter method</v>
      </c>
      <c r="T97" s="208" t="str">
        <f t="shared" si="14"/>
        <v>enter method</v>
      </c>
      <c r="U97" s="209" t="str">
        <f t="shared" si="15"/>
        <v>enter method</v>
      </c>
      <c r="V97" s="210" t="str">
        <f t="shared" si="16"/>
        <v>enter method</v>
      </c>
      <c r="W97" s="208" t="str">
        <f t="shared" si="17"/>
        <v>enter method</v>
      </c>
      <c r="X97" s="208" t="str">
        <f t="shared" si="18"/>
        <v>enter method</v>
      </c>
      <c r="Y97" s="208" t="str">
        <f t="shared" si="19"/>
        <v>enter method</v>
      </c>
      <c r="Z97" s="208" t="str">
        <f t="shared" si="20"/>
        <v>enter method</v>
      </c>
      <c r="AA97" s="208" t="str">
        <f t="shared" si="21"/>
        <v>enter method</v>
      </c>
      <c r="AB97" s="208" t="str">
        <f t="shared" si="22"/>
        <v>enter method</v>
      </c>
      <c r="AC97" s="208" t="str">
        <f t="shared" si="23"/>
        <v>enter method</v>
      </c>
      <c r="AD97" s="208" t="str">
        <f t="shared" si="24"/>
        <v>enter method</v>
      </c>
      <c r="AE97" s="208" t="str">
        <f t="shared" si="25"/>
        <v>enter method</v>
      </c>
      <c r="AF97" s="208"/>
      <c r="AG97" s="276" t="s">
        <v>157</v>
      </c>
      <c r="AH97" s="267">
        <v>4.9000000000000004</v>
      </c>
      <c r="AI97" s="7">
        <v>5</v>
      </c>
    </row>
    <row r="98" spans="1:35" x14ac:dyDescent="0.2">
      <c r="A98" s="4"/>
      <c r="B98" s="635"/>
      <c r="C98" s="276" t="s">
        <v>458</v>
      </c>
      <c r="D98" s="634"/>
      <c r="E98" s="631"/>
      <c r="F98" s="632"/>
      <c r="G98" s="633"/>
      <c r="H98" s="628"/>
      <c r="I98" s="628"/>
      <c r="J98" s="628"/>
      <c r="K98" s="628"/>
      <c r="L98" s="628"/>
      <c r="M98" s="628"/>
      <c r="N98" s="628"/>
      <c r="O98" s="628"/>
      <c r="P98" s="628"/>
      <c r="R98" s="276" t="s">
        <v>458</v>
      </c>
      <c r="S98" s="204" t="str">
        <f t="shared" si="26"/>
        <v>enter method</v>
      </c>
      <c r="T98" s="208" t="str">
        <f t="shared" si="14"/>
        <v>enter method</v>
      </c>
      <c r="U98" s="209" t="str">
        <f t="shared" si="15"/>
        <v>enter method</v>
      </c>
      <c r="V98" s="210" t="str">
        <f t="shared" si="16"/>
        <v>enter method</v>
      </c>
      <c r="W98" s="208" t="str">
        <f t="shared" si="17"/>
        <v>enter method</v>
      </c>
      <c r="X98" s="208" t="str">
        <f t="shared" si="18"/>
        <v>enter method</v>
      </c>
      <c r="Y98" s="208" t="str">
        <f t="shared" si="19"/>
        <v>enter method</v>
      </c>
      <c r="Z98" s="208" t="str">
        <f t="shared" si="20"/>
        <v>enter method</v>
      </c>
      <c r="AA98" s="208" t="str">
        <f t="shared" si="21"/>
        <v>enter method</v>
      </c>
      <c r="AB98" s="208" t="str">
        <f t="shared" si="22"/>
        <v>enter method</v>
      </c>
      <c r="AC98" s="208" t="str">
        <f t="shared" si="23"/>
        <v>enter method</v>
      </c>
      <c r="AD98" s="208" t="str">
        <f t="shared" si="24"/>
        <v>enter method</v>
      </c>
      <c r="AE98" s="208" t="str">
        <f t="shared" si="25"/>
        <v>enter method</v>
      </c>
      <c r="AF98" s="208"/>
      <c r="AG98" s="276" t="s">
        <v>458</v>
      </c>
      <c r="AH98" s="267">
        <v>5</v>
      </c>
      <c r="AI98" s="7">
        <v>5</v>
      </c>
    </row>
    <row r="99" spans="1:35" x14ac:dyDescent="0.2">
      <c r="A99" s="4"/>
      <c r="C99" s="276" t="s">
        <v>159</v>
      </c>
      <c r="D99" s="634"/>
      <c r="E99" s="631"/>
      <c r="F99" s="632"/>
      <c r="G99" s="633"/>
      <c r="H99" s="628"/>
      <c r="I99" s="628"/>
      <c r="J99" s="628"/>
      <c r="K99" s="628"/>
      <c r="L99" s="628"/>
      <c r="M99" s="628"/>
      <c r="N99" s="628"/>
      <c r="O99" s="628"/>
      <c r="P99" s="628"/>
      <c r="R99" s="276" t="s">
        <v>159</v>
      </c>
      <c r="S99" s="204" t="str">
        <f t="shared" si="26"/>
        <v>enter method</v>
      </c>
      <c r="T99" s="208" t="str">
        <f t="shared" si="14"/>
        <v>enter method</v>
      </c>
      <c r="U99" s="209" t="str">
        <f t="shared" si="15"/>
        <v>enter method</v>
      </c>
      <c r="V99" s="210" t="str">
        <f t="shared" si="16"/>
        <v>enter method</v>
      </c>
      <c r="W99" s="208" t="str">
        <f t="shared" si="17"/>
        <v>enter method</v>
      </c>
      <c r="X99" s="208" t="str">
        <f t="shared" si="18"/>
        <v>enter method</v>
      </c>
      <c r="Y99" s="208" t="str">
        <f t="shared" si="19"/>
        <v>enter method</v>
      </c>
      <c r="Z99" s="208" t="str">
        <f t="shared" si="20"/>
        <v>enter method</v>
      </c>
      <c r="AA99" s="208" t="str">
        <f t="shared" si="21"/>
        <v>enter method</v>
      </c>
      <c r="AB99" s="208" t="str">
        <f t="shared" si="22"/>
        <v>enter method</v>
      </c>
      <c r="AC99" s="208" t="str">
        <f t="shared" si="23"/>
        <v>enter method</v>
      </c>
      <c r="AD99" s="208" t="str">
        <f t="shared" si="24"/>
        <v>enter method</v>
      </c>
      <c r="AE99" s="208" t="str">
        <f t="shared" si="25"/>
        <v>enter method</v>
      </c>
      <c r="AF99" s="208"/>
      <c r="AG99" s="276" t="s">
        <v>159</v>
      </c>
      <c r="AH99" s="267">
        <v>1</v>
      </c>
      <c r="AI99" s="7">
        <v>5</v>
      </c>
    </row>
    <row r="100" spans="1:35" x14ac:dyDescent="0.2">
      <c r="A100" s="4"/>
      <c r="B100" s="211" t="s">
        <v>347</v>
      </c>
      <c r="C100" s="276"/>
      <c r="D100" s="634"/>
      <c r="E100" s="631"/>
      <c r="F100" s="632"/>
      <c r="G100" s="633"/>
      <c r="H100" s="628"/>
      <c r="I100" s="628"/>
      <c r="J100" s="628"/>
      <c r="K100" s="628"/>
      <c r="L100" s="628"/>
      <c r="M100" s="628"/>
      <c r="N100" s="628"/>
      <c r="O100" s="628"/>
      <c r="P100" s="628"/>
      <c r="R100" s="276" t="s">
        <v>347</v>
      </c>
      <c r="S100" s="204" t="str">
        <f t="shared" si="26"/>
        <v>enter method</v>
      </c>
      <c r="T100" s="208" t="str">
        <f t="shared" si="14"/>
        <v>enter method</v>
      </c>
      <c r="U100" s="209" t="str">
        <f t="shared" si="15"/>
        <v>enter method</v>
      </c>
      <c r="V100" s="210" t="str">
        <f t="shared" si="16"/>
        <v>enter method</v>
      </c>
      <c r="W100" s="208" t="str">
        <f t="shared" si="17"/>
        <v>enter method</v>
      </c>
      <c r="X100" s="208" t="str">
        <f t="shared" si="18"/>
        <v>enter method</v>
      </c>
      <c r="Y100" s="208" t="str">
        <f t="shared" si="19"/>
        <v>enter method</v>
      </c>
      <c r="Z100" s="208" t="str">
        <f t="shared" si="20"/>
        <v>enter method</v>
      </c>
      <c r="AA100" s="208" t="str">
        <f t="shared" si="21"/>
        <v>enter method</v>
      </c>
      <c r="AB100" s="208" t="str">
        <f t="shared" si="22"/>
        <v>enter method</v>
      </c>
      <c r="AC100" s="208" t="str">
        <f t="shared" si="23"/>
        <v>enter method</v>
      </c>
      <c r="AD100" s="208" t="str">
        <f t="shared" si="24"/>
        <v>enter method</v>
      </c>
      <c r="AE100" s="208" t="str">
        <f t="shared" si="25"/>
        <v>enter method</v>
      </c>
      <c r="AF100" s="208"/>
      <c r="AG100" s="276" t="s">
        <v>347</v>
      </c>
      <c r="AH100" s="267">
        <v>7.2</v>
      </c>
      <c r="AI100" s="7">
        <v>6</v>
      </c>
    </row>
    <row r="101" spans="1:35" x14ac:dyDescent="0.2">
      <c r="A101" s="4"/>
      <c r="B101" s="211" t="s">
        <v>348</v>
      </c>
      <c r="C101" s="276"/>
      <c r="D101" s="634"/>
      <c r="E101" s="631"/>
      <c r="F101" s="632"/>
      <c r="G101" s="633"/>
      <c r="H101" s="628"/>
      <c r="I101" s="628"/>
      <c r="J101" s="628"/>
      <c r="K101" s="628"/>
      <c r="L101" s="628"/>
      <c r="M101" s="628"/>
      <c r="N101" s="628"/>
      <c r="O101" s="628"/>
      <c r="P101" s="628"/>
      <c r="R101" s="276" t="s">
        <v>348</v>
      </c>
      <c r="S101" s="204" t="str">
        <f t="shared" si="26"/>
        <v>enter method</v>
      </c>
      <c r="T101" s="208" t="str">
        <f t="shared" si="14"/>
        <v>enter method</v>
      </c>
      <c r="U101" s="209" t="str">
        <f t="shared" si="15"/>
        <v>enter method</v>
      </c>
      <c r="V101" s="210" t="str">
        <f t="shared" si="16"/>
        <v>enter method</v>
      </c>
      <c r="W101" s="208" t="str">
        <f t="shared" si="17"/>
        <v>enter method</v>
      </c>
      <c r="X101" s="208" t="str">
        <f t="shared" si="18"/>
        <v>enter method</v>
      </c>
      <c r="Y101" s="208" t="str">
        <f t="shared" si="19"/>
        <v>enter method</v>
      </c>
      <c r="Z101" s="208" t="str">
        <f t="shared" si="20"/>
        <v>enter method</v>
      </c>
      <c r="AA101" s="208" t="str">
        <f t="shared" si="21"/>
        <v>enter method</v>
      </c>
      <c r="AB101" s="208" t="str">
        <f t="shared" si="22"/>
        <v>enter method</v>
      </c>
      <c r="AC101" s="208" t="str">
        <f t="shared" si="23"/>
        <v>enter method</v>
      </c>
      <c r="AD101" s="208" t="str">
        <f t="shared" si="24"/>
        <v>enter method</v>
      </c>
      <c r="AE101" s="208" t="str">
        <f t="shared" si="25"/>
        <v>enter method</v>
      </c>
      <c r="AF101" s="208"/>
      <c r="AG101" s="276" t="s">
        <v>348</v>
      </c>
      <c r="AH101" s="267">
        <v>6.7</v>
      </c>
      <c r="AI101" s="7">
        <v>8</v>
      </c>
    </row>
    <row r="102" spans="1:35" x14ac:dyDescent="0.2">
      <c r="A102" s="4"/>
      <c r="B102" s="7" t="s">
        <v>156</v>
      </c>
      <c r="C102" s="276" t="s">
        <v>153</v>
      </c>
      <c r="D102" s="634"/>
      <c r="E102" s="631"/>
      <c r="F102" s="632"/>
      <c r="G102" s="633"/>
      <c r="H102" s="628"/>
      <c r="I102" s="628"/>
      <c r="J102" s="628"/>
      <c r="K102" s="628"/>
      <c r="L102" s="628"/>
      <c r="M102" s="628"/>
      <c r="N102" s="628"/>
      <c r="O102" s="628"/>
      <c r="P102" s="628"/>
      <c r="R102" s="276" t="s">
        <v>153</v>
      </c>
      <c r="S102" s="204" t="str">
        <f t="shared" si="26"/>
        <v>enter method</v>
      </c>
      <c r="T102" s="208" t="str">
        <f t="shared" si="14"/>
        <v>enter method</v>
      </c>
      <c r="U102" s="209" t="str">
        <f t="shared" si="15"/>
        <v>enter method</v>
      </c>
      <c r="V102" s="210" t="str">
        <f t="shared" si="16"/>
        <v>enter method</v>
      </c>
      <c r="W102" s="208" t="str">
        <f t="shared" si="17"/>
        <v>enter method</v>
      </c>
      <c r="X102" s="208" t="str">
        <f t="shared" si="18"/>
        <v>enter method</v>
      </c>
      <c r="Y102" s="208" t="str">
        <f t="shared" si="19"/>
        <v>enter method</v>
      </c>
      <c r="Z102" s="208" t="str">
        <f t="shared" si="20"/>
        <v>enter method</v>
      </c>
      <c r="AA102" s="208" t="str">
        <f t="shared" si="21"/>
        <v>enter method</v>
      </c>
      <c r="AB102" s="208" t="str">
        <f t="shared" si="22"/>
        <v>enter method</v>
      </c>
      <c r="AC102" s="208" t="str">
        <f t="shared" si="23"/>
        <v>enter method</v>
      </c>
      <c r="AD102" s="208" t="str">
        <f t="shared" si="24"/>
        <v>enter method</v>
      </c>
      <c r="AE102" s="208" t="str">
        <f t="shared" si="25"/>
        <v>enter method</v>
      </c>
      <c r="AF102" s="208"/>
      <c r="AG102" s="276" t="s">
        <v>153</v>
      </c>
      <c r="AH102" s="267">
        <v>5</v>
      </c>
      <c r="AI102" s="7">
        <v>5</v>
      </c>
    </row>
    <row r="103" spans="1:35" x14ac:dyDescent="0.2">
      <c r="A103" s="4"/>
      <c r="B103" s="635"/>
      <c r="C103" s="276" t="s">
        <v>16</v>
      </c>
      <c r="D103" s="634"/>
      <c r="E103" s="631"/>
      <c r="F103" s="632"/>
      <c r="G103" s="633"/>
      <c r="H103" s="628"/>
      <c r="I103" s="628"/>
      <c r="J103" s="628"/>
      <c r="K103" s="628"/>
      <c r="L103" s="628"/>
      <c r="M103" s="628"/>
      <c r="N103" s="628"/>
      <c r="O103" s="628"/>
      <c r="P103" s="628"/>
      <c r="R103" s="276" t="s">
        <v>156</v>
      </c>
      <c r="S103" s="204" t="str">
        <f t="shared" si="26"/>
        <v>enter method</v>
      </c>
      <c r="T103" s="208" t="str">
        <f t="shared" si="14"/>
        <v>enter method</v>
      </c>
      <c r="U103" s="209" t="str">
        <f t="shared" si="15"/>
        <v>enter method</v>
      </c>
      <c r="V103" s="210" t="str">
        <f t="shared" si="16"/>
        <v>enter method</v>
      </c>
      <c r="W103" s="208" t="str">
        <f t="shared" si="17"/>
        <v>enter method</v>
      </c>
      <c r="X103" s="208" t="str">
        <f t="shared" si="18"/>
        <v>enter method</v>
      </c>
      <c r="Y103" s="208" t="str">
        <f t="shared" si="19"/>
        <v>enter method</v>
      </c>
      <c r="Z103" s="208" t="str">
        <f t="shared" si="20"/>
        <v>enter method</v>
      </c>
      <c r="AA103" s="208" t="str">
        <f t="shared" si="21"/>
        <v>enter method</v>
      </c>
      <c r="AB103" s="208" t="str">
        <f t="shared" si="22"/>
        <v>enter method</v>
      </c>
      <c r="AC103" s="208" t="str">
        <f t="shared" si="23"/>
        <v>enter method</v>
      </c>
      <c r="AD103" s="208" t="str">
        <f t="shared" si="24"/>
        <v>enter method</v>
      </c>
      <c r="AE103" s="208" t="str">
        <f t="shared" si="25"/>
        <v>enter method</v>
      </c>
      <c r="AF103" s="208"/>
      <c r="AG103" s="276" t="s">
        <v>68</v>
      </c>
      <c r="AH103" s="267">
        <v>8</v>
      </c>
      <c r="AI103" s="7">
        <v>5</v>
      </c>
    </row>
    <row r="104" spans="1:35" x14ac:dyDescent="0.2">
      <c r="A104" s="4"/>
      <c r="B104" s="211" t="s">
        <v>158</v>
      </c>
      <c r="C104" s="276"/>
      <c r="D104" s="634"/>
      <c r="E104" s="631"/>
      <c r="F104" s="632"/>
      <c r="G104" s="633"/>
      <c r="H104" s="628"/>
      <c r="I104" s="628"/>
      <c r="J104" s="628"/>
      <c r="K104" s="628"/>
      <c r="L104" s="628"/>
      <c r="M104" s="628"/>
      <c r="N104" s="628"/>
      <c r="O104" s="628"/>
      <c r="P104" s="628"/>
      <c r="R104" s="276" t="s">
        <v>158</v>
      </c>
      <c r="S104" s="204" t="str">
        <f t="shared" si="26"/>
        <v>enter method</v>
      </c>
      <c r="T104" s="208" t="str">
        <f t="shared" si="14"/>
        <v>enter method</v>
      </c>
      <c r="U104" s="209" t="str">
        <f t="shared" si="15"/>
        <v>enter method</v>
      </c>
      <c r="V104" s="210" t="str">
        <f t="shared" si="16"/>
        <v>enter method</v>
      </c>
      <c r="W104" s="208" t="str">
        <f t="shared" si="17"/>
        <v>enter method</v>
      </c>
      <c r="X104" s="208" t="str">
        <f t="shared" si="18"/>
        <v>enter method</v>
      </c>
      <c r="Y104" s="208" t="str">
        <f t="shared" si="19"/>
        <v>enter method</v>
      </c>
      <c r="Z104" s="208" t="str">
        <f t="shared" si="20"/>
        <v>enter method</v>
      </c>
      <c r="AA104" s="208" t="str">
        <f t="shared" si="21"/>
        <v>enter method</v>
      </c>
      <c r="AB104" s="208" t="str">
        <f t="shared" si="22"/>
        <v>enter method</v>
      </c>
      <c r="AC104" s="208" t="str">
        <f t="shared" si="23"/>
        <v>enter method</v>
      </c>
      <c r="AD104" s="208" t="str">
        <f t="shared" si="24"/>
        <v>enter method</v>
      </c>
      <c r="AE104" s="208" t="str">
        <f t="shared" si="25"/>
        <v>enter method</v>
      </c>
      <c r="AF104" s="208"/>
      <c r="AG104" s="276" t="s">
        <v>158</v>
      </c>
      <c r="AH104" s="267">
        <v>7.1</v>
      </c>
      <c r="AI104" s="7">
        <v>8</v>
      </c>
    </row>
    <row r="105" spans="1:35" x14ac:dyDescent="0.2">
      <c r="A105" s="4"/>
      <c r="B105" s="276" t="s">
        <v>349</v>
      </c>
      <c r="D105" s="634"/>
      <c r="E105" s="631"/>
      <c r="F105" s="632"/>
      <c r="G105" s="633"/>
      <c r="H105" s="628"/>
      <c r="I105" s="628"/>
      <c r="J105" s="628"/>
      <c r="K105" s="628"/>
      <c r="L105" s="628"/>
      <c r="M105" s="628"/>
      <c r="N105" s="628"/>
      <c r="O105" s="628"/>
      <c r="P105" s="628"/>
      <c r="R105" s="276" t="s">
        <v>349</v>
      </c>
      <c r="S105" s="204" t="str">
        <f t="shared" si="26"/>
        <v>enter method</v>
      </c>
      <c r="T105" s="208" t="str">
        <f t="shared" si="14"/>
        <v>enter method</v>
      </c>
      <c r="U105" s="209" t="str">
        <f t="shared" si="15"/>
        <v>enter method</v>
      </c>
      <c r="V105" s="210" t="str">
        <f t="shared" si="16"/>
        <v>enter method</v>
      </c>
      <c r="W105" s="208" t="str">
        <f t="shared" si="17"/>
        <v>enter method</v>
      </c>
      <c r="X105" s="208" t="str">
        <f t="shared" si="18"/>
        <v>enter method</v>
      </c>
      <c r="Y105" s="208" t="str">
        <f t="shared" si="19"/>
        <v>enter method</v>
      </c>
      <c r="Z105" s="208" t="str">
        <f t="shared" si="20"/>
        <v>enter method</v>
      </c>
      <c r="AA105" s="208" t="str">
        <f t="shared" si="21"/>
        <v>enter method</v>
      </c>
      <c r="AB105" s="208" t="str">
        <f t="shared" si="22"/>
        <v>enter method</v>
      </c>
      <c r="AC105" s="208" t="str">
        <f t="shared" si="23"/>
        <v>enter method</v>
      </c>
      <c r="AD105" s="208" t="str">
        <f t="shared" si="24"/>
        <v>enter method</v>
      </c>
      <c r="AE105" s="208" t="str">
        <f t="shared" si="25"/>
        <v>enter method</v>
      </c>
      <c r="AF105" s="208"/>
      <c r="AG105" s="276" t="s">
        <v>349</v>
      </c>
      <c r="AH105" s="267">
        <v>6.4</v>
      </c>
      <c r="AI105" s="7">
        <v>8</v>
      </c>
    </row>
    <row r="106" spans="1:35" x14ac:dyDescent="0.2">
      <c r="A106" s="4"/>
      <c r="B106" s="276" t="s">
        <v>160</v>
      </c>
      <c r="D106" s="634"/>
      <c r="E106" s="631"/>
      <c r="F106" s="632"/>
      <c r="G106" s="633"/>
      <c r="H106" s="628"/>
      <c r="I106" s="628"/>
      <c r="J106" s="628"/>
      <c r="K106" s="628"/>
      <c r="L106" s="628"/>
      <c r="M106" s="628"/>
      <c r="N106" s="628"/>
      <c r="O106" s="628"/>
      <c r="P106" s="628"/>
      <c r="R106" s="276" t="s">
        <v>160</v>
      </c>
      <c r="S106" s="204" t="str">
        <f t="shared" si="26"/>
        <v>enter method</v>
      </c>
      <c r="T106" s="208" t="str">
        <f t="shared" si="14"/>
        <v>enter method</v>
      </c>
      <c r="U106" s="209" t="str">
        <f t="shared" si="15"/>
        <v>enter method</v>
      </c>
      <c r="V106" s="210" t="str">
        <f t="shared" si="16"/>
        <v>enter method</v>
      </c>
      <c r="W106" s="208" t="str">
        <f t="shared" si="17"/>
        <v>enter method</v>
      </c>
      <c r="X106" s="208" t="str">
        <f t="shared" si="18"/>
        <v>enter method</v>
      </c>
      <c r="Y106" s="208" t="str">
        <f t="shared" si="19"/>
        <v>enter method</v>
      </c>
      <c r="Z106" s="208" t="str">
        <f t="shared" si="20"/>
        <v>enter method</v>
      </c>
      <c r="AA106" s="208" t="str">
        <f t="shared" si="21"/>
        <v>enter method</v>
      </c>
      <c r="AB106" s="208" t="str">
        <f t="shared" si="22"/>
        <v>enter method</v>
      </c>
      <c r="AC106" s="208" t="str">
        <f t="shared" si="23"/>
        <v>enter method</v>
      </c>
      <c r="AD106" s="208" t="str">
        <f t="shared" si="24"/>
        <v>enter method</v>
      </c>
      <c r="AE106" s="208" t="str">
        <f t="shared" si="25"/>
        <v>enter method</v>
      </c>
      <c r="AF106" s="208"/>
      <c r="AG106" s="276" t="s">
        <v>160</v>
      </c>
      <c r="AH106" s="267">
        <v>6.2</v>
      </c>
      <c r="AI106" s="7">
        <v>5</v>
      </c>
    </row>
    <row r="107" spans="1:35" x14ac:dyDescent="0.2">
      <c r="A107" s="4"/>
      <c r="C107" s="277"/>
      <c r="D107" s="634"/>
      <c r="E107" s="631"/>
      <c r="F107" s="632"/>
      <c r="G107" s="633"/>
      <c r="H107" s="628"/>
      <c r="I107" s="628"/>
      <c r="J107" s="628"/>
      <c r="K107" s="628"/>
      <c r="L107" s="628"/>
      <c r="M107" s="628"/>
      <c r="N107" s="628"/>
      <c r="O107" s="628"/>
      <c r="P107" s="628"/>
      <c r="R107" s="277"/>
      <c r="S107" s="204"/>
      <c r="T107" s="208"/>
      <c r="U107" s="209"/>
      <c r="V107" s="210"/>
      <c r="W107" s="208"/>
      <c r="X107" s="208"/>
      <c r="Y107" s="208"/>
      <c r="Z107" s="208"/>
      <c r="AA107" s="208"/>
      <c r="AB107" s="208"/>
      <c r="AC107" s="208"/>
      <c r="AD107" s="208"/>
      <c r="AE107" s="208"/>
      <c r="AF107" s="208"/>
      <c r="AG107" s="277"/>
      <c r="AH107" s="267"/>
    </row>
    <row r="108" spans="1:35" x14ac:dyDescent="0.2">
      <c r="A108" s="4" t="s">
        <v>60</v>
      </c>
      <c r="C108" s="276" t="s">
        <v>18</v>
      </c>
      <c r="D108" s="634"/>
      <c r="E108" s="631"/>
      <c r="F108" s="632"/>
      <c r="G108" s="633"/>
      <c r="H108" s="628"/>
      <c r="I108" s="628"/>
      <c r="J108" s="628"/>
      <c r="K108" s="628"/>
      <c r="L108" s="628"/>
      <c r="M108" s="628"/>
      <c r="N108" s="628"/>
      <c r="O108" s="628"/>
      <c r="P108" s="628"/>
      <c r="R108" s="276" t="s">
        <v>18</v>
      </c>
      <c r="S108" s="204" t="str">
        <f t="shared" si="26"/>
        <v>enter method</v>
      </c>
      <c r="T108" s="208" t="str">
        <f t="shared" si="14"/>
        <v>enter method</v>
      </c>
      <c r="U108" s="209" t="str">
        <f t="shared" si="15"/>
        <v>enter method</v>
      </c>
      <c r="V108" s="210" t="str">
        <f t="shared" si="16"/>
        <v>enter method</v>
      </c>
      <c r="W108" s="208" t="str">
        <f t="shared" si="17"/>
        <v>enter method</v>
      </c>
      <c r="X108" s="208" t="str">
        <f t="shared" si="18"/>
        <v>enter method</v>
      </c>
      <c r="Y108" s="208" t="str">
        <f t="shared" si="19"/>
        <v>enter method</v>
      </c>
      <c r="Z108" s="208" t="str">
        <f t="shared" si="20"/>
        <v>enter method</v>
      </c>
      <c r="AA108" s="208" t="str">
        <f t="shared" si="21"/>
        <v>enter method</v>
      </c>
      <c r="AB108" s="208" t="str">
        <f t="shared" si="22"/>
        <v>enter method</v>
      </c>
      <c r="AC108" s="208" t="str">
        <f t="shared" si="23"/>
        <v>enter method</v>
      </c>
      <c r="AD108" s="208" t="str">
        <f t="shared" si="24"/>
        <v>enter method</v>
      </c>
      <c r="AE108" s="208" t="str">
        <f t="shared" si="25"/>
        <v>enter method</v>
      </c>
      <c r="AF108" s="208"/>
      <c r="AG108" s="276" t="s">
        <v>18</v>
      </c>
      <c r="AH108" s="267">
        <v>1.4</v>
      </c>
      <c r="AI108" s="7">
        <v>5</v>
      </c>
    </row>
    <row r="109" spans="1:35" x14ac:dyDescent="0.2">
      <c r="A109" s="4"/>
      <c r="C109" s="276" t="s">
        <v>19</v>
      </c>
      <c r="D109" s="634"/>
      <c r="E109" s="631"/>
      <c r="F109" s="632"/>
      <c r="G109" s="633"/>
      <c r="H109" s="628"/>
      <c r="I109" s="628"/>
      <c r="J109" s="628"/>
      <c r="K109" s="628"/>
      <c r="L109" s="628"/>
      <c r="M109" s="628"/>
      <c r="N109" s="628"/>
      <c r="O109" s="628"/>
      <c r="P109" s="628"/>
      <c r="R109" s="276" t="s">
        <v>19</v>
      </c>
      <c r="S109" s="204" t="str">
        <f t="shared" si="26"/>
        <v>enter method</v>
      </c>
      <c r="T109" s="208" t="str">
        <f t="shared" si="14"/>
        <v>enter method</v>
      </c>
      <c r="U109" s="209" t="str">
        <f t="shared" si="15"/>
        <v>enter method</v>
      </c>
      <c r="V109" s="210" t="str">
        <f t="shared" si="16"/>
        <v>enter method</v>
      </c>
      <c r="W109" s="208" t="str">
        <f t="shared" si="17"/>
        <v>enter method</v>
      </c>
      <c r="X109" s="208" t="str">
        <f t="shared" si="18"/>
        <v>enter method</v>
      </c>
      <c r="Y109" s="208" t="str">
        <f t="shared" si="19"/>
        <v>enter method</v>
      </c>
      <c r="Z109" s="208" t="str">
        <f t="shared" si="20"/>
        <v>enter method</v>
      </c>
      <c r="AA109" s="208" t="str">
        <f t="shared" si="21"/>
        <v>enter method</v>
      </c>
      <c r="AB109" s="208" t="str">
        <f t="shared" si="22"/>
        <v>enter method</v>
      </c>
      <c r="AC109" s="208" t="str">
        <f t="shared" si="23"/>
        <v>enter method</v>
      </c>
      <c r="AD109" s="208" t="str">
        <f t="shared" si="24"/>
        <v>enter method</v>
      </c>
      <c r="AE109" s="208" t="str">
        <f t="shared" si="25"/>
        <v>enter method</v>
      </c>
      <c r="AF109" s="208"/>
      <c r="AG109" s="276" t="s">
        <v>19</v>
      </c>
      <c r="AH109" s="267">
        <v>6</v>
      </c>
      <c r="AI109" s="7">
        <v>5</v>
      </c>
    </row>
    <row r="110" spans="1:35" x14ac:dyDescent="0.2">
      <c r="A110" s="4"/>
      <c r="C110" s="276" t="s">
        <v>353</v>
      </c>
      <c r="D110" s="634"/>
      <c r="E110" s="631"/>
      <c r="F110" s="632"/>
      <c r="G110" s="633"/>
      <c r="H110" s="628"/>
      <c r="I110" s="628"/>
      <c r="J110" s="628"/>
      <c r="K110" s="628"/>
      <c r="L110" s="628"/>
      <c r="M110" s="628"/>
      <c r="N110" s="628"/>
      <c r="O110" s="628"/>
      <c r="P110" s="628"/>
      <c r="R110" s="276" t="s">
        <v>353</v>
      </c>
      <c r="S110" s="204" t="str">
        <f t="shared" si="26"/>
        <v>enter method</v>
      </c>
      <c r="T110" s="208" t="str">
        <f t="shared" si="14"/>
        <v>enter method</v>
      </c>
      <c r="U110" s="209" t="str">
        <f t="shared" si="15"/>
        <v>enter method</v>
      </c>
      <c r="V110" s="210" t="str">
        <f t="shared" si="16"/>
        <v>enter method</v>
      </c>
      <c r="W110" s="208" t="str">
        <f t="shared" si="17"/>
        <v>enter method</v>
      </c>
      <c r="X110" s="208" t="str">
        <f t="shared" si="18"/>
        <v>enter method</v>
      </c>
      <c r="Y110" s="208" t="str">
        <f t="shared" si="19"/>
        <v>enter method</v>
      </c>
      <c r="Z110" s="208" t="str">
        <f t="shared" si="20"/>
        <v>enter method</v>
      </c>
      <c r="AA110" s="208" t="str">
        <f t="shared" si="21"/>
        <v>enter method</v>
      </c>
      <c r="AB110" s="208" t="str">
        <f t="shared" si="22"/>
        <v>enter method</v>
      </c>
      <c r="AC110" s="208" t="str">
        <f t="shared" si="23"/>
        <v>enter method</v>
      </c>
      <c r="AD110" s="208" t="str">
        <f t="shared" si="24"/>
        <v>enter method</v>
      </c>
      <c r="AE110" s="208" t="str">
        <f t="shared" si="25"/>
        <v>enter method</v>
      </c>
      <c r="AF110" s="208"/>
      <c r="AG110" s="276" t="s">
        <v>353</v>
      </c>
      <c r="AH110" s="267">
        <v>6.3</v>
      </c>
      <c r="AI110" s="7">
        <v>6</v>
      </c>
    </row>
    <row r="111" spans="1:35" x14ac:dyDescent="0.2">
      <c r="A111" s="4"/>
      <c r="C111" s="276" t="s">
        <v>352</v>
      </c>
      <c r="D111" s="634"/>
      <c r="E111" s="631"/>
      <c r="F111" s="632"/>
      <c r="G111" s="633"/>
      <c r="H111" s="628"/>
      <c r="I111" s="628"/>
      <c r="J111" s="628"/>
      <c r="K111" s="628"/>
      <c r="L111" s="628"/>
      <c r="M111" s="628"/>
      <c r="N111" s="628"/>
      <c r="O111" s="628"/>
      <c r="P111" s="628"/>
      <c r="R111" s="276" t="s">
        <v>352</v>
      </c>
      <c r="S111" s="204" t="str">
        <f t="shared" si="26"/>
        <v>enter method</v>
      </c>
      <c r="T111" s="208" t="str">
        <f t="shared" si="14"/>
        <v>enter method</v>
      </c>
      <c r="U111" s="209" t="str">
        <f t="shared" si="15"/>
        <v>enter method</v>
      </c>
      <c r="V111" s="210" t="str">
        <f t="shared" si="16"/>
        <v>enter method</v>
      </c>
      <c r="W111" s="208" t="str">
        <f t="shared" si="17"/>
        <v>enter method</v>
      </c>
      <c r="X111" s="208" t="str">
        <f t="shared" si="18"/>
        <v>enter method</v>
      </c>
      <c r="Y111" s="208" t="str">
        <f t="shared" si="19"/>
        <v>enter method</v>
      </c>
      <c r="Z111" s="208" t="str">
        <f t="shared" si="20"/>
        <v>enter method</v>
      </c>
      <c r="AA111" s="208" t="str">
        <f t="shared" si="21"/>
        <v>enter method</v>
      </c>
      <c r="AB111" s="208" t="str">
        <f t="shared" si="22"/>
        <v>enter method</v>
      </c>
      <c r="AC111" s="208" t="str">
        <f t="shared" si="23"/>
        <v>enter method</v>
      </c>
      <c r="AD111" s="208" t="str">
        <f t="shared" si="24"/>
        <v>enter method</v>
      </c>
      <c r="AE111" s="208" t="str">
        <f t="shared" si="25"/>
        <v>enter method</v>
      </c>
      <c r="AF111" s="208"/>
      <c r="AG111" s="276" t="s">
        <v>352</v>
      </c>
      <c r="AH111" s="267">
        <v>1.1000000000000001</v>
      </c>
      <c r="AI111" s="7">
        <v>5</v>
      </c>
    </row>
    <row r="112" spans="1:35" x14ac:dyDescent="0.2">
      <c r="A112" s="4"/>
      <c r="C112" s="276" t="s">
        <v>354</v>
      </c>
      <c r="D112" s="634"/>
      <c r="E112" s="631"/>
      <c r="F112" s="632"/>
      <c r="G112" s="633"/>
      <c r="H112" s="628"/>
      <c r="I112" s="628"/>
      <c r="J112" s="628"/>
      <c r="K112" s="628"/>
      <c r="L112" s="628"/>
      <c r="M112" s="628"/>
      <c r="N112" s="628"/>
      <c r="O112" s="628"/>
      <c r="P112" s="628"/>
      <c r="R112" s="276" t="s">
        <v>354</v>
      </c>
      <c r="S112" s="204" t="str">
        <f t="shared" si="26"/>
        <v>enter method</v>
      </c>
      <c r="T112" s="208" t="str">
        <f t="shared" si="14"/>
        <v>enter method</v>
      </c>
      <c r="U112" s="209" t="str">
        <f t="shared" si="15"/>
        <v>enter method</v>
      </c>
      <c r="V112" s="210" t="str">
        <f t="shared" si="16"/>
        <v>enter method</v>
      </c>
      <c r="W112" s="208" t="str">
        <f t="shared" si="17"/>
        <v>enter method</v>
      </c>
      <c r="X112" s="208" t="str">
        <f t="shared" si="18"/>
        <v>enter method</v>
      </c>
      <c r="Y112" s="208" t="str">
        <f t="shared" si="19"/>
        <v>enter method</v>
      </c>
      <c r="Z112" s="208" t="str">
        <f t="shared" si="20"/>
        <v>enter method</v>
      </c>
      <c r="AA112" s="208" t="str">
        <f t="shared" si="21"/>
        <v>enter method</v>
      </c>
      <c r="AB112" s="208" t="str">
        <f t="shared" si="22"/>
        <v>enter method</v>
      </c>
      <c r="AC112" s="208" t="str">
        <f t="shared" si="23"/>
        <v>enter method</v>
      </c>
      <c r="AD112" s="208" t="str">
        <f t="shared" si="24"/>
        <v>enter method</v>
      </c>
      <c r="AE112" s="208" t="str">
        <f t="shared" si="25"/>
        <v>enter method</v>
      </c>
      <c r="AF112" s="208"/>
      <c r="AG112" s="276" t="s">
        <v>354</v>
      </c>
      <c r="AH112" s="267">
        <v>0.4</v>
      </c>
      <c r="AI112" s="7">
        <v>6</v>
      </c>
    </row>
    <row r="113" spans="1:35" x14ac:dyDescent="0.2">
      <c r="A113" s="4"/>
      <c r="C113" s="276" t="s">
        <v>148</v>
      </c>
      <c r="D113" s="634"/>
      <c r="E113" s="631"/>
      <c r="F113" s="632"/>
      <c r="G113" s="633"/>
      <c r="H113" s="628"/>
      <c r="I113" s="628"/>
      <c r="J113" s="628"/>
      <c r="K113" s="628"/>
      <c r="L113" s="628"/>
      <c r="M113" s="628"/>
      <c r="N113" s="628"/>
      <c r="O113" s="628"/>
      <c r="P113" s="628"/>
      <c r="R113" s="276" t="s">
        <v>148</v>
      </c>
      <c r="S113" s="204" t="str">
        <f t="shared" si="26"/>
        <v>enter method</v>
      </c>
      <c r="T113" s="208" t="str">
        <f t="shared" si="14"/>
        <v>enter method</v>
      </c>
      <c r="U113" s="209" t="str">
        <f t="shared" si="15"/>
        <v>enter method</v>
      </c>
      <c r="V113" s="210" t="str">
        <f t="shared" si="16"/>
        <v>enter method</v>
      </c>
      <c r="W113" s="208" t="str">
        <f t="shared" si="17"/>
        <v>enter method</v>
      </c>
      <c r="X113" s="208" t="str">
        <f t="shared" si="18"/>
        <v>enter method</v>
      </c>
      <c r="Y113" s="208" t="str">
        <f t="shared" si="19"/>
        <v>enter method</v>
      </c>
      <c r="Z113" s="208" t="str">
        <f t="shared" si="20"/>
        <v>enter method</v>
      </c>
      <c r="AA113" s="208" t="str">
        <f t="shared" si="21"/>
        <v>enter method</v>
      </c>
      <c r="AB113" s="208" t="str">
        <f t="shared" si="22"/>
        <v>enter method</v>
      </c>
      <c r="AC113" s="208" t="str">
        <f t="shared" si="23"/>
        <v>enter method</v>
      </c>
      <c r="AD113" s="208" t="str">
        <f t="shared" si="24"/>
        <v>enter method</v>
      </c>
      <c r="AE113" s="208" t="str">
        <f t="shared" si="25"/>
        <v>enter method</v>
      </c>
      <c r="AF113" s="208"/>
      <c r="AG113" s="276" t="s">
        <v>148</v>
      </c>
      <c r="AH113" s="267">
        <v>3.8</v>
      </c>
      <c r="AI113" s="7">
        <v>6</v>
      </c>
    </row>
    <row r="114" spans="1:35" x14ac:dyDescent="0.2">
      <c r="A114" s="4"/>
      <c r="C114" s="276" t="s">
        <v>149</v>
      </c>
      <c r="D114" s="634"/>
      <c r="E114" s="631"/>
      <c r="F114" s="632"/>
      <c r="G114" s="633"/>
      <c r="H114" s="628"/>
      <c r="I114" s="628"/>
      <c r="J114" s="628"/>
      <c r="K114" s="628"/>
      <c r="L114" s="628"/>
      <c r="M114" s="628"/>
      <c r="N114" s="628"/>
      <c r="O114" s="628"/>
      <c r="P114" s="628"/>
      <c r="R114" s="276" t="s">
        <v>149</v>
      </c>
      <c r="S114" s="204" t="str">
        <f t="shared" si="26"/>
        <v>enter method</v>
      </c>
      <c r="T114" s="208" t="str">
        <f t="shared" si="14"/>
        <v>enter method</v>
      </c>
      <c r="U114" s="209" t="str">
        <f t="shared" si="15"/>
        <v>enter method</v>
      </c>
      <c r="V114" s="210" t="str">
        <f t="shared" si="16"/>
        <v>enter method</v>
      </c>
      <c r="W114" s="208" t="str">
        <f t="shared" si="17"/>
        <v>enter method</v>
      </c>
      <c r="X114" s="208" t="str">
        <f t="shared" si="18"/>
        <v>enter method</v>
      </c>
      <c r="Y114" s="208" t="str">
        <f t="shared" si="19"/>
        <v>enter method</v>
      </c>
      <c r="Z114" s="208" t="str">
        <f t="shared" si="20"/>
        <v>enter method</v>
      </c>
      <c r="AA114" s="208" t="str">
        <f t="shared" si="21"/>
        <v>enter method</v>
      </c>
      <c r="AB114" s="208" t="str">
        <f t="shared" si="22"/>
        <v>enter method</v>
      </c>
      <c r="AC114" s="208" t="str">
        <f t="shared" si="23"/>
        <v>enter method</v>
      </c>
      <c r="AD114" s="208" t="str">
        <f t="shared" si="24"/>
        <v>enter method</v>
      </c>
      <c r="AE114" s="208" t="str">
        <f t="shared" si="25"/>
        <v>enter method</v>
      </c>
      <c r="AF114" s="208"/>
      <c r="AG114" s="276" t="s">
        <v>149</v>
      </c>
      <c r="AH114" s="267">
        <v>0.4</v>
      </c>
      <c r="AI114" s="7">
        <v>5</v>
      </c>
    </row>
    <row r="115" spans="1:35" x14ac:dyDescent="0.2">
      <c r="A115" s="4"/>
      <c r="C115" s="276"/>
      <c r="D115" s="634"/>
      <c r="E115" s="631"/>
      <c r="F115" s="632"/>
      <c r="G115" s="633"/>
      <c r="H115" s="628"/>
      <c r="I115" s="628"/>
      <c r="J115" s="628"/>
      <c r="K115" s="628"/>
      <c r="L115" s="628"/>
      <c r="M115" s="628"/>
      <c r="N115" s="628"/>
      <c r="O115" s="628"/>
      <c r="P115" s="628"/>
      <c r="R115" s="276"/>
      <c r="S115" s="204"/>
      <c r="T115" s="208"/>
      <c r="U115" s="209"/>
      <c r="V115" s="210"/>
      <c r="W115" s="208"/>
      <c r="X115" s="208"/>
      <c r="Y115" s="208"/>
      <c r="Z115" s="208"/>
      <c r="AA115" s="208"/>
      <c r="AB115" s="208"/>
      <c r="AC115" s="208"/>
      <c r="AD115" s="208"/>
      <c r="AE115" s="208"/>
      <c r="AF115" s="208"/>
      <c r="AG115" s="276"/>
      <c r="AH115" s="267"/>
    </row>
    <row r="116" spans="1:35" x14ac:dyDescent="0.2">
      <c r="A116" s="4" t="s">
        <v>61</v>
      </c>
      <c r="C116" s="276" t="s">
        <v>350</v>
      </c>
      <c r="D116" s="634"/>
      <c r="E116" s="631"/>
      <c r="F116" s="632"/>
      <c r="G116" s="633"/>
      <c r="H116" s="628"/>
      <c r="I116" s="628"/>
      <c r="J116" s="628"/>
      <c r="K116" s="628"/>
      <c r="L116" s="628"/>
      <c r="M116" s="628"/>
      <c r="N116" s="628"/>
      <c r="O116" s="628"/>
      <c r="P116" s="628"/>
      <c r="R116" s="276" t="s">
        <v>350</v>
      </c>
      <c r="S116" s="204" t="str">
        <f t="shared" si="26"/>
        <v>enter method</v>
      </c>
      <c r="T116" s="208" t="str">
        <f t="shared" si="14"/>
        <v>enter method</v>
      </c>
      <c r="U116" s="209" t="str">
        <f t="shared" si="15"/>
        <v>enter method</v>
      </c>
      <c r="V116" s="210" t="str">
        <f t="shared" si="16"/>
        <v>enter method</v>
      </c>
      <c r="W116" s="208" t="str">
        <f t="shared" si="17"/>
        <v>enter method</v>
      </c>
      <c r="X116" s="208" t="str">
        <f t="shared" si="18"/>
        <v>enter method</v>
      </c>
      <c r="Y116" s="208" t="str">
        <f t="shared" si="19"/>
        <v>enter method</v>
      </c>
      <c r="Z116" s="208" t="str">
        <f t="shared" si="20"/>
        <v>enter method</v>
      </c>
      <c r="AA116" s="208" t="str">
        <f t="shared" si="21"/>
        <v>enter method</v>
      </c>
      <c r="AB116" s="208" t="str">
        <f t="shared" si="22"/>
        <v>enter method</v>
      </c>
      <c r="AC116" s="208" t="str">
        <f t="shared" si="23"/>
        <v>enter method</v>
      </c>
      <c r="AD116" s="208" t="str">
        <f t="shared" si="24"/>
        <v>enter method</v>
      </c>
      <c r="AE116" s="208" t="str">
        <f t="shared" si="25"/>
        <v>enter method</v>
      </c>
      <c r="AF116" s="208"/>
      <c r="AG116" s="276" t="s">
        <v>350</v>
      </c>
      <c r="AH116" s="267">
        <v>0.7</v>
      </c>
      <c r="AI116" s="7">
        <v>6</v>
      </c>
    </row>
    <row r="117" spans="1:35" x14ac:dyDescent="0.2">
      <c r="A117" s="4"/>
      <c r="C117" s="276" t="s">
        <v>457</v>
      </c>
      <c r="D117" s="634"/>
      <c r="E117" s="631"/>
      <c r="F117" s="632"/>
      <c r="G117" s="633"/>
      <c r="H117" s="628"/>
      <c r="I117" s="628"/>
      <c r="J117" s="628"/>
      <c r="K117" s="628"/>
      <c r="L117" s="628"/>
      <c r="M117" s="628"/>
      <c r="N117" s="628"/>
      <c r="O117" s="628"/>
      <c r="P117" s="628"/>
      <c r="R117" s="276" t="s">
        <v>457</v>
      </c>
      <c r="S117" s="204" t="str">
        <f t="shared" si="26"/>
        <v>enter method</v>
      </c>
      <c r="T117" s="208" t="str">
        <f t="shared" si="14"/>
        <v>enter method</v>
      </c>
      <c r="U117" s="209" t="str">
        <f t="shared" si="15"/>
        <v>enter method</v>
      </c>
      <c r="V117" s="210" t="str">
        <f t="shared" si="16"/>
        <v>enter method</v>
      </c>
      <c r="W117" s="208" t="str">
        <f t="shared" si="17"/>
        <v>enter method</v>
      </c>
      <c r="X117" s="208" t="str">
        <f t="shared" si="18"/>
        <v>enter method</v>
      </c>
      <c r="Y117" s="208" t="str">
        <f t="shared" si="19"/>
        <v>enter method</v>
      </c>
      <c r="Z117" s="208" t="str">
        <f t="shared" si="20"/>
        <v>enter method</v>
      </c>
      <c r="AA117" s="208" t="str">
        <f t="shared" si="21"/>
        <v>enter method</v>
      </c>
      <c r="AB117" s="208" t="str">
        <f t="shared" si="22"/>
        <v>enter method</v>
      </c>
      <c r="AC117" s="208" t="str">
        <f t="shared" si="23"/>
        <v>enter method</v>
      </c>
      <c r="AD117" s="208" t="str">
        <f t="shared" si="24"/>
        <v>enter method</v>
      </c>
      <c r="AE117" s="208" t="str">
        <f t="shared" si="25"/>
        <v>enter method</v>
      </c>
      <c r="AF117" s="208"/>
      <c r="AG117" s="276" t="s">
        <v>457</v>
      </c>
      <c r="AH117" s="267">
        <v>3.1</v>
      </c>
      <c r="AI117" s="7">
        <v>3.1</v>
      </c>
    </row>
    <row r="118" spans="1:35" x14ac:dyDescent="0.2">
      <c r="A118" s="4"/>
      <c r="C118" s="276" t="s">
        <v>351</v>
      </c>
      <c r="D118" s="634"/>
      <c r="E118" s="631"/>
      <c r="F118" s="632"/>
      <c r="G118" s="633"/>
      <c r="H118" s="628"/>
      <c r="I118" s="628"/>
      <c r="J118" s="628"/>
      <c r="K118" s="628"/>
      <c r="L118" s="628"/>
      <c r="M118" s="628"/>
      <c r="N118" s="628"/>
      <c r="O118" s="628"/>
      <c r="P118" s="628"/>
      <c r="R118" s="276" t="s">
        <v>351</v>
      </c>
      <c r="S118" s="204" t="str">
        <f t="shared" si="26"/>
        <v>enter method</v>
      </c>
      <c r="T118" s="208" t="str">
        <f t="shared" si="14"/>
        <v>enter method</v>
      </c>
      <c r="U118" s="209" t="str">
        <f t="shared" si="15"/>
        <v>enter method</v>
      </c>
      <c r="V118" s="210" t="str">
        <f t="shared" si="16"/>
        <v>enter method</v>
      </c>
      <c r="W118" s="208" t="str">
        <f t="shared" si="17"/>
        <v>enter method</v>
      </c>
      <c r="X118" s="208" t="str">
        <f t="shared" si="18"/>
        <v>enter method</v>
      </c>
      <c r="Y118" s="208" t="str">
        <f t="shared" si="19"/>
        <v>enter method</v>
      </c>
      <c r="Z118" s="208" t="str">
        <f t="shared" si="20"/>
        <v>enter method</v>
      </c>
      <c r="AA118" s="208" t="str">
        <f t="shared" si="21"/>
        <v>enter method</v>
      </c>
      <c r="AB118" s="208" t="str">
        <f t="shared" si="22"/>
        <v>enter method</v>
      </c>
      <c r="AC118" s="208" t="str">
        <f t="shared" si="23"/>
        <v>enter method</v>
      </c>
      <c r="AD118" s="208" t="str">
        <f t="shared" si="24"/>
        <v>enter method</v>
      </c>
      <c r="AE118" s="208" t="str">
        <f t="shared" si="25"/>
        <v>enter method</v>
      </c>
      <c r="AF118" s="208"/>
      <c r="AG118" s="276" t="s">
        <v>351</v>
      </c>
      <c r="AH118" s="267">
        <v>1.2</v>
      </c>
      <c r="AI118" s="7">
        <v>5</v>
      </c>
    </row>
    <row r="119" spans="1:35" x14ac:dyDescent="0.2">
      <c r="A119" s="4"/>
      <c r="C119" s="277"/>
      <c r="D119" s="634"/>
      <c r="E119" s="631"/>
      <c r="F119" s="632"/>
      <c r="G119" s="633"/>
      <c r="H119" s="628"/>
      <c r="I119" s="628"/>
      <c r="J119" s="628"/>
      <c r="K119" s="628"/>
      <c r="L119" s="628"/>
      <c r="M119" s="628"/>
      <c r="N119" s="628"/>
      <c r="O119" s="628"/>
      <c r="P119" s="628"/>
      <c r="R119" s="277"/>
      <c r="S119" s="204"/>
      <c r="T119" s="208"/>
      <c r="U119" s="209"/>
      <c r="V119" s="210"/>
      <c r="W119" s="208"/>
      <c r="X119" s="208"/>
      <c r="Y119" s="208"/>
      <c r="Z119" s="208"/>
      <c r="AA119" s="208"/>
      <c r="AB119" s="208"/>
      <c r="AC119" s="208"/>
      <c r="AD119" s="208"/>
      <c r="AE119" s="208"/>
      <c r="AF119" s="208"/>
      <c r="AG119" s="277"/>
      <c r="AH119" s="267"/>
    </row>
    <row r="120" spans="1:35" x14ac:dyDescent="0.2">
      <c r="A120" s="4" t="s">
        <v>161</v>
      </c>
      <c r="C120" s="276" t="s">
        <v>162</v>
      </c>
      <c r="D120" s="634"/>
      <c r="E120" s="631"/>
      <c r="F120" s="632"/>
      <c r="G120" s="633"/>
      <c r="H120" s="628"/>
      <c r="I120" s="628"/>
      <c r="J120" s="628"/>
      <c r="K120" s="628"/>
      <c r="L120" s="628"/>
      <c r="M120" s="628"/>
      <c r="N120" s="628"/>
      <c r="O120" s="628"/>
      <c r="P120" s="628"/>
      <c r="R120" s="276" t="s">
        <v>162</v>
      </c>
      <c r="S120" s="204" t="str">
        <f t="shared" si="26"/>
        <v>enter method</v>
      </c>
      <c r="T120" s="208" t="str">
        <f t="shared" si="14"/>
        <v>enter method</v>
      </c>
      <c r="U120" s="209" t="str">
        <f t="shared" si="15"/>
        <v>enter method</v>
      </c>
      <c r="V120" s="210" t="str">
        <f t="shared" si="16"/>
        <v>enter method</v>
      </c>
      <c r="W120" s="208" t="str">
        <f t="shared" si="17"/>
        <v>enter method</v>
      </c>
      <c r="X120" s="208" t="str">
        <f t="shared" si="18"/>
        <v>enter method</v>
      </c>
      <c r="Y120" s="208" t="str">
        <f t="shared" si="19"/>
        <v>enter method</v>
      </c>
      <c r="Z120" s="208" t="str">
        <f t="shared" si="20"/>
        <v>enter method</v>
      </c>
      <c r="AA120" s="208" t="str">
        <f t="shared" si="21"/>
        <v>enter method</v>
      </c>
      <c r="AB120" s="208" t="str">
        <f t="shared" si="22"/>
        <v>enter method</v>
      </c>
      <c r="AC120" s="208" t="str">
        <f t="shared" si="23"/>
        <v>enter method</v>
      </c>
      <c r="AD120" s="208" t="str">
        <f t="shared" si="24"/>
        <v>enter method</v>
      </c>
      <c r="AE120" s="208" t="str">
        <f t="shared" si="25"/>
        <v>enter method</v>
      </c>
      <c r="AF120" s="208"/>
      <c r="AG120" s="276" t="s">
        <v>162</v>
      </c>
      <c r="AH120" s="267">
        <v>5</v>
      </c>
      <c r="AI120" s="7">
        <v>5</v>
      </c>
    </row>
    <row r="121" spans="1:35" x14ac:dyDescent="0.2">
      <c r="A121" s="4"/>
      <c r="C121" s="277"/>
      <c r="D121" s="634"/>
      <c r="E121" s="631"/>
      <c r="F121" s="632"/>
      <c r="G121" s="633"/>
      <c r="H121" s="628"/>
      <c r="I121" s="628"/>
      <c r="J121" s="628"/>
      <c r="K121" s="628"/>
      <c r="L121" s="628"/>
      <c r="M121" s="628"/>
      <c r="N121" s="628"/>
      <c r="O121" s="628"/>
      <c r="P121" s="628"/>
      <c r="R121" s="277"/>
      <c r="S121" s="204"/>
      <c r="T121" s="208"/>
      <c r="U121" s="209"/>
      <c r="V121" s="210"/>
      <c r="W121" s="208"/>
      <c r="X121" s="208"/>
      <c r="Y121" s="208"/>
      <c r="Z121" s="208"/>
      <c r="AA121" s="208"/>
      <c r="AB121" s="208"/>
      <c r="AC121" s="208"/>
      <c r="AD121" s="208"/>
      <c r="AE121" s="208"/>
      <c r="AF121" s="208"/>
      <c r="AG121" s="277"/>
      <c r="AH121" s="267"/>
    </row>
    <row r="122" spans="1:35" x14ac:dyDescent="0.2">
      <c r="A122" s="4" t="s">
        <v>360</v>
      </c>
      <c r="B122" s="7" t="s">
        <v>23</v>
      </c>
      <c r="C122" s="276" t="s">
        <v>177</v>
      </c>
      <c r="D122" s="634"/>
      <c r="E122" s="631"/>
      <c r="F122" s="632"/>
      <c r="G122" s="633"/>
      <c r="H122" s="628"/>
      <c r="I122" s="628"/>
      <c r="J122" s="628"/>
      <c r="K122" s="628"/>
      <c r="L122" s="628"/>
      <c r="M122" s="628"/>
      <c r="N122" s="628"/>
      <c r="O122" s="628"/>
      <c r="P122" s="628"/>
      <c r="R122" s="276" t="s">
        <v>177</v>
      </c>
      <c r="S122" s="204" t="str">
        <f t="shared" si="26"/>
        <v>enter method</v>
      </c>
      <c r="T122" s="208" t="str">
        <f t="shared" si="14"/>
        <v>enter method</v>
      </c>
      <c r="U122" s="209" t="str">
        <f t="shared" si="15"/>
        <v>enter method</v>
      </c>
      <c r="V122" s="210" t="str">
        <f t="shared" si="16"/>
        <v>enter method</v>
      </c>
      <c r="W122" s="208" t="str">
        <f t="shared" si="17"/>
        <v>enter method</v>
      </c>
      <c r="X122" s="208" t="str">
        <f t="shared" si="18"/>
        <v>enter method</v>
      </c>
      <c r="Y122" s="208" t="str">
        <f t="shared" si="19"/>
        <v>enter method</v>
      </c>
      <c r="Z122" s="208" t="str">
        <f t="shared" si="20"/>
        <v>enter method</v>
      </c>
      <c r="AA122" s="208" t="str">
        <f t="shared" si="21"/>
        <v>enter method</v>
      </c>
      <c r="AB122" s="208" t="str">
        <f t="shared" si="22"/>
        <v>enter method</v>
      </c>
      <c r="AC122" s="208" t="str">
        <f t="shared" si="23"/>
        <v>enter method</v>
      </c>
      <c r="AD122" s="208" t="str">
        <f t="shared" si="24"/>
        <v>enter method</v>
      </c>
      <c r="AE122" s="208" t="str">
        <f t="shared" si="25"/>
        <v>enter method</v>
      </c>
      <c r="AF122" s="208"/>
      <c r="AG122" s="276" t="s">
        <v>177</v>
      </c>
      <c r="AH122" s="267"/>
      <c r="AI122" s="7">
        <v>7</v>
      </c>
    </row>
    <row r="123" spans="1:35" x14ac:dyDescent="0.2">
      <c r="A123" s="4"/>
      <c r="C123" s="276" t="s">
        <v>183</v>
      </c>
      <c r="D123" s="634"/>
      <c r="E123" s="631"/>
      <c r="F123" s="632"/>
      <c r="G123" s="633"/>
      <c r="H123" s="628"/>
      <c r="I123" s="628"/>
      <c r="J123" s="628"/>
      <c r="K123" s="628"/>
      <c r="L123" s="628"/>
      <c r="M123" s="628"/>
      <c r="N123" s="628"/>
      <c r="O123" s="628"/>
      <c r="P123" s="628"/>
      <c r="R123" s="276" t="s">
        <v>183</v>
      </c>
      <c r="S123" s="204" t="str">
        <f t="shared" si="26"/>
        <v>enter method</v>
      </c>
      <c r="T123" s="208" t="str">
        <f t="shared" si="14"/>
        <v>enter method</v>
      </c>
      <c r="U123" s="209" t="str">
        <f t="shared" si="15"/>
        <v>enter method</v>
      </c>
      <c r="V123" s="210" t="str">
        <f t="shared" si="16"/>
        <v>enter method</v>
      </c>
      <c r="W123" s="208" t="str">
        <f t="shared" si="17"/>
        <v>enter method</v>
      </c>
      <c r="X123" s="208" t="str">
        <f t="shared" si="18"/>
        <v>enter method</v>
      </c>
      <c r="Y123" s="208" t="str">
        <f t="shared" si="19"/>
        <v>enter method</v>
      </c>
      <c r="Z123" s="208" t="str">
        <f t="shared" si="20"/>
        <v>enter method</v>
      </c>
      <c r="AA123" s="208" t="str">
        <f t="shared" si="21"/>
        <v>enter method</v>
      </c>
      <c r="AB123" s="208" t="str">
        <f t="shared" si="22"/>
        <v>enter method</v>
      </c>
      <c r="AC123" s="208" t="str">
        <f t="shared" si="23"/>
        <v>enter method</v>
      </c>
      <c r="AD123" s="208" t="str">
        <f t="shared" si="24"/>
        <v>enter method</v>
      </c>
      <c r="AE123" s="208" t="str">
        <f t="shared" si="25"/>
        <v>enter method</v>
      </c>
      <c r="AF123" s="208"/>
      <c r="AG123" s="276" t="s">
        <v>183</v>
      </c>
      <c r="AH123" s="267">
        <v>7</v>
      </c>
      <c r="AI123" s="7">
        <v>7</v>
      </c>
    </row>
    <row r="124" spans="1:35" x14ac:dyDescent="0.2">
      <c r="A124" s="4"/>
      <c r="B124" s="276" t="s">
        <v>163</v>
      </c>
      <c r="D124" s="634"/>
      <c r="E124" s="631"/>
      <c r="F124" s="632"/>
      <c r="G124" s="633"/>
      <c r="H124" s="628"/>
      <c r="I124" s="628"/>
      <c r="J124" s="628"/>
      <c r="K124" s="628"/>
      <c r="L124" s="628"/>
      <c r="M124" s="628"/>
      <c r="N124" s="628"/>
      <c r="O124" s="628"/>
      <c r="P124" s="628"/>
      <c r="R124" s="276" t="s">
        <v>163</v>
      </c>
      <c r="S124" s="204" t="str">
        <f t="shared" si="26"/>
        <v>enter method</v>
      </c>
      <c r="T124" s="208" t="str">
        <f t="shared" si="14"/>
        <v>enter method</v>
      </c>
      <c r="U124" s="209" t="str">
        <f t="shared" si="15"/>
        <v>enter method</v>
      </c>
      <c r="V124" s="210" t="str">
        <f t="shared" si="16"/>
        <v>enter method</v>
      </c>
      <c r="W124" s="208" t="str">
        <f t="shared" si="17"/>
        <v>enter method</v>
      </c>
      <c r="X124" s="208" t="str">
        <f t="shared" si="18"/>
        <v>enter method</v>
      </c>
      <c r="Y124" s="208" t="str">
        <f t="shared" si="19"/>
        <v>enter method</v>
      </c>
      <c r="Z124" s="208" t="str">
        <f t="shared" si="20"/>
        <v>enter method</v>
      </c>
      <c r="AA124" s="208" t="str">
        <f t="shared" si="21"/>
        <v>enter method</v>
      </c>
      <c r="AB124" s="208" t="str">
        <f t="shared" si="22"/>
        <v>enter method</v>
      </c>
      <c r="AC124" s="208" t="str">
        <f t="shared" si="23"/>
        <v>enter method</v>
      </c>
      <c r="AD124" s="208" t="str">
        <f t="shared" si="24"/>
        <v>enter method</v>
      </c>
      <c r="AE124" s="208" t="str">
        <f t="shared" si="25"/>
        <v>enter method</v>
      </c>
      <c r="AF124" s="208"/>
      <c r="AG124" s="276" t="s">
        <v>163</v>
      </c>
      <c r="AH124" s="267">
        <v>6.2</v>
      </c>
      <c r="AI124" s="7">
        <v>3</v>
      </c>
    </row>
    <row r="125" spans="1:35" x14ac:dyDescent="0.2">
      <c r="A125" s="4"/>
      <c r="B125" s="7" t="s">
        <v>164</v>
      </c>
      <c r="C125" s="276" t="s">
        <v>363</v>
      </c>
      <c r="D125" s="634"/>
      <c r="E125" s="631"/>
      <c r="F125" s="632"/>
      <c r="G125" s="633"/>
      <c r="H125" s="628"/>
      <c r="I125" s="628"/>
      <c r="J125" s="628"/>
      <c r="K125" s="628"/>
      <c r="L125" s="628"/>
      <c r="M125" s="628"/>
      <c r="N125" s="628"/>
      <c r="O125" s="628"/>
      <c r="P125" s="628"/>
      <c r="R125" s="276" t="s">
        <v>363</v>
      </c>
      <c r="S125" s="204" t="str">
        <f t="shared" si="26"/>
        <v>enter method</v>
      </c>
      <c r="T125" s="208" t="str">
        <f t="shared" si="14"/>
        <v>enter method</v>
      </c>
      <c r="U125" s="209" t="str">
        <f t="shared" si="15"/>
        <v>enter method</v>
      </c>
      <c r="V125" s="210" t="str">
        <f t="shared" si="16"/>
        <v>enter method</v>
      </c>
      <c r="W125" s="208" t="str">
        <f t="shared" si="17"/>
        <v>enter method</v>
      </c>
      <c r="X125" s="208" t="str">
        <f t="shared" si="18"/>
        <v>enter method</v>
      </c>
      <c r="Y125" s="208" t="str">
        <f t="shared" si="19"/>
        <v>enter method</v>
      </c>
      <c r="Z125" s="208" t="str">
        <f t="shared" si="20"/>
        <v>enter method</v>
      </c>
      <c r="AA125" s="208" t="str">
        <f t="shared" si="21"/>
        <v>enter method</v>
      </c>
      <c r="AB125" s="208" t="str">
        <f t="shared" si="22"/>
        <v>enter method</v>
      </c>
      <c r="AC125" s="208" t="str">
        <f t="shared" si="23"/>
        <v>enter method</v>
      </c>
      <c r="AD125" s="208" t="str">
        <f t="shared" si="24"/>
        <v>enter method</v>
      </c>
      <c r="AE125" s="208" t="str">
        <f t="shared" si="25"/>
        <v>enter method</v>
      </c>
      <c r="AF125" s="208"/>
      <c r="AG125" s="276" t="s">
        <v>363</v>
      </c>
      <c r="AH125" s="267">
        <v>3.4</v>
      </c>
      <c r="AI125" s="7">
        <v>1</v>
      </c>
    </row>
    <row r="126" spans="1:35" x14ac:dyDescent="0.2">
      <c r="A126" s="4"/>
      <c r="C126" s="276" t="s">
        <v>165</v>
      </c>
      <c r="D126" s="634"/>
      <c r="E126" s="631"/>
      <c r="F126" s="632"/>
      <c r="G126" s="633"/>
      <c r="H126" s="628"/>
      <c r="I126" s="628"/>
      <c r="J126" s="628"/>
      <c r="K126" s="628"/>
      <c r="L126" s="628"/>
      <c r="M126" s="628"/>
      <c r="N126" s="628"/>
      <c r="O126" s="628"/>
      <c r="P126" s="628"/>
      <c r="R126" s="276" t="s">
        <v>165</v>
      </c>
      <c r="S126" s="204" t="str">
        <f t="shared" si="26"/>
        <v>enter method</v>
      </c>
      <c r="T126" s="208" t="str">
        <f t="shared" si="14"/>
        <v>enter method</v>
      </c>
      <c r="U126" s="209" t="str">
        <f t="shared" si="15"/>
        <v>enter method</v>
      </c>
      <c r="V126" s="210" t="str">
        <f t="shared" si="16"/>
        <v>enter method</v>
      </c>
      <c r="W126" s="208" t="str">
        <f t="shared" si="17"/>
        <v>enter method</v>
      </c>
      <c r="X126" s="208" t="str">
        <f t="shared" si="18"/>
        <v>enter method</v>
      </c>
      <c r="Y126" s="208" t="str">
        <f t="shared" si="19"/>
        <v>enter method</v>
      </c>
      <c r="Z126" s="208" t="str">
        <f t="shared" si="20"/>
        <v>enter method</v>
      </c>
      <c r="AA126" s="208" t="str">
        <f t="shared" si="21"/>
        <v>enter method</v>
      </c>
      <c r="AB126" s="208" t="str">
        <f t="shared" si="22"/>
        <v>enter method</v>
      </c>
      <c r="AC126" s="208" t="str">
        <f t="shared" si="23"/>
        <v>enter method</v>
      </c>
      <c r="AD126" s="208" t="str">
        <f t="shared" si="24"/>
        <v>enter method</v>
      </c>
      <c r="AE126" s="208" t="str">
        <f t="shared" si="25"/>
        <v>enter method</v>
      </c>
      <c r="AF126" s="208"/>
      <c r="AG126" s="276" t="s">
        <v>165</v>
      </c>
      <c r="AH126" s="267">
        <v>1.7</v>
      </c>
      <c r="AI126" s="7">
        <v>2</v>
      </c>
    </row>
    <row r="127" spans="1:35" x14ac:dyDescent="0.2">
      <c r="A127" s="4"/>
      <c r="C127" s="276" t="s">
        <v>166</v>
      </c>
      <c r="D127" s="634"/>
      <c r="E127" s="631"/>
      <c r="F127" s="632"/>
      <c r="G127" s="633"/>
      <c r="H127" s="628"/>
      <c r="I127" s="628"/>
      <c r="J127" s="628"/>
      <c r="K127" s="628"/>
      <c r="L127" s="628"/>
      <c r="M127" s="628"/>
      <c r="N127" s="628"/>
      <c r="O127" s="628"/>
      <c r="P127" s="628"/>
      <c r="R127" s="276" t="s">
        <v>166</v>
      </c>
      <c r="S127" s="204" t="str">
        <f t="shared" si="26"/>
        <v>enter method</v>
      </c>
      <c r="T127" s="208" t="str">
        <f t="shared" si="14"/>
        <v>enter method</v>
      </c>
      <c r="U127" s="209" t="str">
        <f t="shared" si="15"/>
        <v>enter method</v>
      </c>
      <c r="V127" s="210" t="str">
        <f t="shared" si="16"/>
        <v>enter method</v>
      </c>
      <c r="W127" s="208" t="str">
        <f t="shared" si="17"/>
        <v>enter method</v>
      </c>
      <c r="X127" s="208" t="str">
        <f t="shared" si="18"/>
        <v>enter method</v>
      </c>
      <c r="Y127" s="208" t="str">
        <f t="shared" si="19"/>
        <v>enter method</v>
      </c>
      <c r="Z127" s="208" t="str">
        <f t="shared" si="20"/>
        <v>enter method</v>
      </c>
      <c r="AA127" s="208" t="str">
        <f t="shared" si="21"/>
        <v>enter method</v>
      </c>
      <c r="AB127" s="208" t="str">
        <f t="shared" si="22"/>
        <v>enter method</v>
      </c>
      <c r="AC127" s="208" t="str">
        <f t="shared" si="23"/>
        <v>enter method</v>
      </c>
      <c r="AD127" s="208" t="str">
        <f t="shared" si="24"/>
        <v>enter method</v>
      </c>
      <c r="AE127" s="208" t="str">
        <f t="shared" si="25"/>
        <v>enter method</v>
      </c>
      <c r="AF127" s="208"/>
      <c r="AG127" s="276" t="s">
        <v>166</v>
      </c>
      <c r="AH127" s="267">
        <v>3</v>
      </c>
      <c r="AI127" s="7">
        <v>3</v>
      </c>
    </row>
    <row r="128" spans="1:35" x14ac:dyDescent="0.2">
      <c r="A128" s="4"/>
      <c r="B128" s="635"/>
      <c r="C128" s="211" t="s">
        <v>171</v>
      </c>
      <c r="D128" s="634"/>
      <c r="E128" s="631"/>
      <c r="F128" s="632"/>
      <c r="G128" s="633"/>
      <c r="H128" s="628"/>
      <c r="I128" s="628"/>
      <c r="J128" s="628"/>
      <c r="K128" s="628"/>
      <c r="L128" s="628"/>
      <c r="M128" s="628"/>
      <c r="N128" s="628"/>
      <c r="O128" s="628"/>
      <c r="P128" s="628"/>
      <c r="R128" s="276" t="s">
        <v>171</v>
      </c>
      <c r="S128" s="204" t="str">
        <f t="shared" si="26"/>
        <v>enter method</v>
      </c>
      <c r="T128" s="208" t="str">
        <f t="shared" si="14"/>
        <v>enter method</v>
      </c>
      <c r="U128" s="209" t="str">
        <f t="shared" si="15"/>
        <v>enter method</v>
      </c>
      <c r="V128" s="210" t="str">
        <f t="shared" si="16"/>
        <v>enter method</v>
      </c>
      <c r="W128" s="208" t="str">
        <f t="shared" si="17"/>
        <v>enter method</v>
      </c>
      <c r="X128" s="208" t="str">
        <f t="shared" si="18"/>
        <v>enter method</v>
      </c>
      <c r="Y128" s="208" t="str">
        <f t="shared" si="19"/>
        <v>enter method</v>
      </c>
      <c r="Z128" s="208" t="str">
        <f t="shared" si="20"/>
        <v>enter method</v>
      </c>
      <c r="AA128" s="208" t="str">
        <f t="shared" si="21"/>
        <v>enter method</v>
      </c>
      <c r="AB128" s="208" t="str">
        <f t="shared" si="22"/>
        <v>enter method</v>
      </c>
      <c r="AC128" s="208" t="str">
        <f t="shared" si="23"/>
        <v>enter method</v>
      </c>
      <c r="AD128" s="208" t="str">
        <f t="shared" si="24"/>
        <v>enter method</v>
      </c>
      <c r="AE128" s="208" t="str">
        <f t="shared" si="25"/>
        <v>enter method</v>
      </c>
      <c r="AF128" s="208"/>
      <c r="AG128" s="276" t="s">
        <v>171</v>
      </c>
      <c r="AH128" s="267">
        <v>4.7</v>
      </c>
      <c r="AI128" s="7">
        <v>6</v>
      </c>
    </row>
    <row r="129" spans="1:35" x14ac:dyDescent="0.2">
      <c r="A129" s="4"/>
      <c r="C129" s="276" t="s">
        <v>172</v>
      </c>
      <c r="D129" s="634"/>
      <c r="E129" s="631"/>
      <c r="F129" s="632"/>
      <c r="G129" s="633"/>
      <c r="H129" s="628"/>
      <c r="I129" s="628"/>
      <c r="J129" s="628"/>
      <c r="K129" s="628"/>
      <c r="L129" s="628"/>
      <c r="M129" s="628"/>
      <c r="N129" s="628"/>
      <c r="O129" s="628"/>
      <c r="P129" s="628"/>
      <c r="R129" s="276" t="s">
        <v>172</v>
      </c>
      <c r="S129" s="204" t="str">
        <f t="shared" si="26"/>
        <v>enter method</v>
      </c>
      <c r="T129" s="208" t="str">
        <f t="shared" si="14"/>
        <v>enter method</v>
      </c>
      <c r="U129" s="209" t="str">
        <f t="shared" si="15"/>
        <v>enter method</v>
      </c>
      <c r="V129" s="210" t="str">
        <f t="shared" si="16"/>
        <v>enter method</v>
      </c>
      <c r="W129" s="208" t="str">
        <f t="shared" si="17"/>
        <v>enter method</v>
      </c>
      <c r="X129" s="208" t="str">
        <f t="shared" si="18"/>
        <v>enter method</v>
      </c>
      <c r="Y129" s="208" t="str">
        <f t="shared" si="19"/>
        <v>enter method</v>
      </c>
      <c r="Z129" s="208" t="str">
        <f t="shared" si="20"/>
        <v>enter method</v>
      </c>
      <c r="AA129" s="208" t="str">
        <f t="shared" si="21"/>
        <v>enter method</v>
      </c>
      <c r="AB129" s="208" t="str">
        <f t="shared" si="22"/>
        <v>enter method</v>
      </c>
      <c r="AC129" s="208" t="str">
        <f t="shared" si="23"/>
        <v>enter method</v>
      </c>
      <c r="AD129" s="208" t="str">
        <f t="shared" si="24"/>
        <v>enter method</v>
      </c>
      <c r="AE129" s="208" t="str">
        <f t="shared" si="25"/>
        <v>enter method</v>
      </c>
      <c r="AF129" s="208"/>
      <c r="AG129" s="276" t="s">
        <v>172</v>
      </c>
      <c r="AH129" s="267">
        <v>7.7</v>
      </c>
      <c r="AI129" s="7">
        <v>5</v>
      </c>
    </row>
    <row r="130" spans="1:35" x14ac:dyDescent="0.2">
      <c r="A130" s="4"/>
      <c r="C130" s="276" t="s">
        <v>173</v>
      </c>
      <c r="D130" s="634"/>
      <c r="E130" s="631"/>
      <c r="F130" s="632"/>
      <c r="G130" s="633"/>
      <c r="H130" s="628"/>
      <c r="I130" s="628"/>
      <c r="J130" s="628"/>
      <c r="K130" s="628"/>
      <c r="L130" s="628"/>
      <c r="M130" s="628"/>
      <c r="N130" s="628"/>
      <c r="O130" s="628"/>
      <c r="P130" s="628"/>
      <c r="R130" s="276" t="s">
        <v>173</v>
      </c>
      <c r="S130" s="204" t="str">
        <f t="shared" si="26"/>
        <v>enter method</v>
      </c>
      <c r="T130" s="208" t="str">
        <f t="shared" si="14"/>
        <v>enter method</v>
      </c>
      <c r="U130" s="209" t="str">
        <f t="shared" si="15"/>
        <v>enter method</v>
      </c>
      <c r="V130" s="210" t="str">
        <f t="shared" si="16"/>
        <v>enter method</v>
      </c>
      <c r="W130" s="208" t="str">
        <f t="shared" si="17"/>
        <v>enter method</v>
      </c>
      <c r="X130" s="208" t="str">
        <f t="shared" si="18"/>
        <v>enter method</v>
      </c>
      <c r="Y130" s="208" t="str">
        <f t="shared" si="19"/>
        <v>enter method</v>
      </c>
      <c r="Z130" s="208" t="str">
        <f t="shared" si="20"/>
        <v>enter method</v>
      </c>
      <c r="AA130" s="208" t="str">
        <f t="shared" si="21"/>
        <v>enter method</v>
      </c>
      <c r="AB130" s="208" t="str">
        <f t="shared" si="22"/>
        <v>enter method</v>
      </c>
      <c r="AC130" s="208" t="str">
        <f t="shared" si="23"/>
        <v>enter method</v>
      </c>
      <c r="AD130" s="208" t="str">
        <f t="shared" si="24"/>
        <v>enter method</v>
      </c>
      <c r="AE130" s="208" t="str">
        <f t="shared" si="25"/>
        <v>enter method</v>
      </c>
      <c r="AF130" s="208"/>
      <c r="AG130" s="276" t="s">
        <v>173</v>
      </c>
      <c r="AH130" s="267">
        <v>4.9000000000000004</v>
      </c>
      <c r="AI130" s="7">
        <v>3</v>
      </c>
    </row>
    <row r="131" spans="1:35" x14ac:dyDescent="0.2">
      <c r="A131" s="4"/>
      <c r="B131" s="635"/>
      <c r="C131" s="211" t="s">
        <v>24</v>
      </c>
      <c r="D131" s="634"/>
      <c r="E131" s="631"/>
      <c r="F131" s="632"/>
      <c r="G131" s="633"/>
      <c r="H131" s="628"/>
      <c r="I131" s="628"/>
      <c r="J131" s="628"/>
      <c r="K131" s="628"/>
      <c r="L131" s="628"/>
      <c r="M131" s="628"/>
      <c r="N131" s="628"/>
      <c r="O131" s="628"/>
      <c r="P131" s="628"/>
      <c r="R131" s="276" t="s">
        <v>24</v>
      </c>
      <c r="S131" s="204" t="str">
        <f t="shared" si="26"/>
        <v>enter method</v>
      </c>
      <c r="T131" s="208" t="str">
        <f t="shared" si="14"/>
        <v>enter method</v>
      </c>
      <c r="U131" s="209" t="str">
        <f t="shared" si="15"/>
        <v>enter method</v>
      </c>
      <c r="V131" s="210" t="str">
        <f t="shared" si="16"/>
        <v>enter method</v>
      </c>
      <c r="W131" s="208" t="str">
        <f t="shared" si="17"/>
        <v>enter method</v>
      </c>
      <c r="X131" s="208" t="str">
        <f t="shared" si="18"/>
        <v>enter method</v>
      </c>
      <c r="Y131" s="208" t="str">
        <f t="shared" si="19"/>
        <v>enter method</v>
      </c>
      <c r="Z131" s="208" t="str">
        <f t="shared" si="20"/>
        <v>enter method</v>
      </c>
      <c r="AA131" s="208" t="str">
        <f t="shared" si="21"/>
        <v>enter method</v>
      </c>
      <c r="AB131" s="208" t="str">
        <f t="shared" si="22"/>
        <v>enter method</v>
      </c>
      <c r="AC131" s="208" t="str">
        <f t="shared" si="23"/>
        <v>enter method</v>
      </c>
      <c r="AD131" s="208" t="str">
        <f t="shared" si="24"/>
        <v>enter method</v>
      </c>
      <c r="AE131" s="208" t="str">
        <f t="shared" si="25"/>
        <v>enter method</v>
      </c>
      <c r="AF131" s="208"/>
      <c r="AG131" s="276" t="s">
        <v>24</v>
      </c>
      <c r="AH131" s="267">
        <v>3.2</v>
      </c>
      <c r="AI131" s="7">
        <v>2</v>
      </c>
    </row>
    <row r="132" spans="1:35" x14ac:dyDescent="0.2">
      <c r="A132" s="4"/>
      <c r="B132" s="635"/>
      <c r="C132" s="211" t="s">
        <v>181</v>
      </c>
      <c r="D132" s="634"/>
      <c r="E132" s="631"/>
      <c r="F132" s="632"/>
      <c r="G132" s="633"/>
      <c r="H132" s="628"/>
      <c r="I132" s="628"/>
      <c r="J132" s="628"/>
      <c r="K132" s="628"/>
      <c r="L132" s="628"/>
      <c r="M132" s="628"/>
      <c r="N132" s="628"/>
      <c r="O132" s="628"/>
      <c r="P132" s="628"/>
      <c r="R132" s="276" t="s">
        <v>181</v>
      </c>
      <c r="S132" s="204" t="str">
        <f t="shared" si="26"/>
        <v>enter method</v>
      </c>
      <c r="T132" s="208" t="str">
        <f t="shared" si="14"/>
        <v>enter method</v>
      </c>
      <c r="U132" s="209" t="str">
        <f t="shared" si="15"/>
        <v>enter method</v>
      </c>
      <c r="V132" s="210" t="str">
        <f t="shared" si="16"/>
        <v>enter method</v>
      </c>
      <c r="W132" s="208" t="str">
        <f t="shared" si="17"/>
        <v>enter method</v>
      </c>
      <c r="X132" s="208" t="str">
        <f t="shared" si="18"/>
        <v>enter method</v>
      </c>
      <c r="Y132" s="208" t="str">
        <f t="shared" si="19"/>
        <v>enter method</v>
      </c>
      <c r="Z132" s="208" t="str">
        <f t="shared" si="20"/>
        <v>enter method</v>
      </c>
      <c r="AA132" s="208" t="str">
        <f t="shared" si="21"/>
        <v>enter method</v>
      </c>
      <c r="AB132" s="208" t="str">
        <f t="shared" si="22"/>
        <v>enter method</v>
      </c>
      <c r="AC132" s="208" t="str">
        <f t="shared" si="23"/>
        <v>enter method</v>
      </c>
      <c r="AD132" s="208" t="str">
        <f t="shared" si="24"/>
        <v>enter method</v>
      </c>
      <c r="AE132" s="208" t="str">
        <f t="shared" si="25"/>
        <v>enter method</v>
      </c>
      <c r="AF132" s="208"/>
      <c r="AG132" s="276" t="s">
        <v>181</v>
      </c>
      <c r="AH132" s="267">
        <v>7.7</v>
      </c>
      <c r="AI132" s="7">
        <v>6</v>
      </c>
    </row>
    <row r="133" spans="1:35" x14ac:dyDescent="0.2">
      <c r="A133" s="4"/>
      <c r="B133" s="635"/>
      <c r="C133" s="211" t="s">
        <v>184</v>
      </c>
      <c r="D133" s="634"/>
      <c r="E133" s="631"/>
      <c r="F133" s="632"/>
      <c r="G133" s="633"/>
      <c r="H133" s="628"/>
      <c r="I133" s="628"/>
      <c r="J133" s="628"/>
      <c r="K133" s="628"/>
      <c r="L133" s="628"/>
      <c r="M133" s="628"/>
      <c r="N133" s="628"/>
      <c r="O133" s="628"/>
      <c r="P133" s="628"/>
      <c r="R133" s="276" t="s">
        <v>184</v>
      </c>
      <c r="S133" s="204" t="str">
        <f t="shared" si="26"/>
        <v>enter method</v>
      </c>
      <c r="T133" s="208" t="str">
        <f t="shared" si="14"/>
        <v>enter method</v>
      </c>
      <c r="U133" s="209" t="str">
        <f t="shared" si="15"/>
        <v>enter method</v>
      </c>
      <c r="V133" s="210" t="str">
        <f t="shared" si="16"/>
        <v>enter method</v>
      </c>
      <c r="W133" s="208" t="str">
        <f t="shared" si="17"/>
        <v>enter method</v>
      </c>
      <c r="X133" s="208" t="str">
        <f t="shared" si="18"/>
        <v>enter method</v>
      </c>
      <c r="Y133" s="208" t="str">
        <f t="shared" si="19"/>
        <v>enter method</v>
      </c>
      <c r="Z133" s="208" t="str">
        <f t="shared" si="20"/>
        <v>enter method</v>
      </c>
      <c r="AA133" s="208" t="str">
        <f t="shared" si="21"/>
        <v>enter method</v>
      </c>
      <c r="AB133" s="208" t="str">
        <f t="shared" si="22"/>
        <v>enter method</v>
      </c>
      <c r="AC133" s="208" t="str">
        <f t="shared" si="23"/>
        <v>enter method</v>
      </c>
      <c r="AD133" s="208" t="str">
        <f t="shared" si="24"/>
        <v>enter method</v>
      </c>
      <c r="AE133" s="208" t="str">
        <f t="shared" si="25"/>
        <v>enter method</v>
      </c>
      <c r="AF133" s="208"/>
      <c r="AG133" s="276" t="s">
        <v>184</v>
      </c>
      <c r="AH133" s="267">
        <v>6.4</v>
      </c>
      <c r="AI133" s="7">
        <v>8</v>
      </c>
    </row>
    <row r="134" spans="1:35" x14ac:dyDescent="0.2">
      <c r="A134" s="4"/>
      <c r="C134" s="276" t="s">
        <v>369</v>
      </c>
      <c r="D134" s="634"/>
      <c r="E134" s="631"/>
      <c r="F134" s="632"/>
      <c r="G134" s="633"/>
      <c r="H134" s="628"/>
      <c r="I134" s="628"/>
      <c r="J134" s="628"/>
      <c r="K134" s="628"/>
      <c r="L134" s="628"/>
      <c r="M134" s="628"/>
      <c r="N134" s="628"/>
      <c r="O134" s="628"/>
      <c r="P134" s="628"/>
      <c r="R134" s="276" t="s">
        <v>369</v>
      </c>
      <c r="S134" s="204" t="str">
        <f t="shared" si="26"/>
        <v>enter method</v>
      </c>
      <c r="T134" s="208" t="str">
        <f t="shared" si="14"/>
        <v>enter method</v>
      </c>
      <c r="U134" s="209" t="str">
        <f t="shared" si="15"/>
        <v>enter method</v>
      </c>
      <c r="V134" s="210" t="str">
        <f t="shared" si="16"/>
        <v>enter method</v>
      </c>
      <c r="W134" s="208" t="str">
        <f t="shared" si="17"/>
        <v>enter method</v>
      </c>
      <c r="X134" s="208" t="str">
        <f t="shared" si="18"/>
        <v>enter method</v>
      </c>
      <c r="Y134" s="208" t="str">
        <f t="shared" si="19"/>
        <v>enter method</v>
      </c>
      <c r="Z134" s="208" t="str">
        <f t="shared" si="20"/>
        <v>enter method</v>
      </c>
      <c r="AA134" s="208" t="str">
        <f t="shared" si="21"/>
        <v>enter method</v>
      </c>
      <c r="AB134" s="208" t="str">
        <f t="shared" si="22"/>
        <v>enter method</v>
      </c>
      <c r="AC134" s="208" t="str">
        <f t="shared" si="23"/>
        <v>enter method</v>
      </c>
      <c r="AD134" s="208" t="str">
        <f t="shared" si="24"/>
        <v>enter method</v>
      </c>
      <c r="AE134" s="208" t="str">
        <f t="shared" si="25"/>
        <v>enter method</v>
      </c>
      <c r="AF134" s="208"/>
      <c r="AG134" s="276" t="s">
        <v>369</v>
      </c>
      <c r="AH134" s="267">
        <v>8</v>
      </c>
      <c r="AI134" s="7">
        <v>3</v>
      </c>
    </row>
    <row r="135" spans="1:35" x14ac:dyDescent="0.2">
      <c r="A135" s="4"/>
      <c r="C135" s="276" t="s">
        <v>30</v>
      </c>
      <c r="D135" s="634"/>
      <c r="E135" s="631"/>
      <c r="F135" s="632"/>
      <c r="G135" s="633"/>
      <c r="H135" s="628"/>
      <c r="I135" s="628"/>
      <c r="J135" s="628"/>
      <c r="K135" s="628"/>
      <c r="L135" s="628"/>
      <c r="M135" s="628"/>
      <c r="N135" s="628"/>
      <c r="O135" s="628"/>
      <c r="P135" s="628"/>
      <c r="R135" s="276" t="s">
        <v>30</v>
      </c>
      <c r="S135" s="204" t="str">
        <f t="shared" si="26"/>
        <v>enter method</v>
      </c>
      <c r="T135" s="208" t="str">
        <f t="shared" si="14"/>
        <v>enter method</v>
      </c>
      <c r="U135" s="209" t="str">
        <f t="shared" si="15"/>
        <v>enter method</v>
      </c>
      <c r="V135" s="210" t="str">
        <f t="shared" si="16"/>
        <v>enter method</v>
      </c>
      <c r="W135" s="208" t="str">
        <f t="shared" si="17"/>
        <v>enter method</v>
      </c>
      <c r="X135" s="208" t="str">
        <f t="shared" si="18"/>
        <v>enter method</v>
      </c>
      <c r="Y135" s="208" t="str">
        <f t="shared" si="19"/>
        <v>enter method</v>
      </c>
      <c r="Z135" s="208" t="str">
        <f t="shared" si="20"/>
        <v>enter method</v>
      </c>
      <c r="AA135" s="208" t="str">
        <f t="shared" si="21"/>
        <v>enter method</v>
      </c>
      <c r="AB135" s="208" t="str">
        <f t="shared" si="22"/>
        <v>enter method</v>
      </c>
      <c r="AC135" s="208" t="str">
        <f t="shared" si="23"/>
        <v>enter method</v>
      </c>
      <c r="AD135" s="208" t="str">
        <f t="shared" si="24"/>
        <v>enter method</v>
      </c>
      <c r="AE135" s="208" t="str">
        <f t="shared" si="25"/>
        <v>enter method</v>
      </c>
      <c r="AF135" s="208"/>
      <c r="AG135" s="276" t="s">
        <v>30</v>
      </c>
      <c r="AH135" s="267">
        <v>6.5</v>
      </c>
      <c r="AI135" s="7">
        <v>5</v>
      </c>
    </row>
    <row r="136" spans="1:35" x14ac:dyDescent="0.2">
      <c r="A136" s="4"/>
      <c r="C136" s="276" t="s">
        <v>371</v>
      </c>
      <c r="D136" s="634"/>
      <c r="E136" s="631"/>
      <c r="F136" s="632"/>
      <c r="G136" s="633"/>
      <c r="H136" s="628"/>
      <c r="I136" s="628"/>
      <c r="J136" s="628"/>
      <c r="K136" s="628"/>
      <c r="L136" s="628"/>
      <c r="M136" s="628"/>
      <c r="N136" s="628"/>
      <c r="O136" s="628"/>
      <c r="P136" s="628"/>
      <c r="R136" s="276" t="s">
        <v>371</v>
      </c>
      <c r="S136" s="204" t="str">
        <f t="shared" si="26"/>
        <v>enter method</v>
      </c>
      <c r="T136" s="208" t="str">
        <f t="shared" si="14"/>
        <v>enter method</v>
      </c>
      <c r="U136" s="209" t="str">
        <f t="shared" si="15"/>
        <v>enter method</v>
      </c>
      <c r="V136" s="210" t="str">
        <f t="shared" si="16"/>
        <v>enter method</v>
      </c>
      <c r="W136" s="208" t="str">
        <f t="shared" si="17"/>
        <v>enter method</v>
      </c>
      <c r="X136" s="208" t="str">
        <f t="shared" si="18"/>
        <v>enter method</v>
      </c>
      <c r="Y136" s="208" t="str">
        <f t="shared" si="19"/>
        <v>enter method</v>
      </c>
      <c r="Z136" s="208" t="str">
        <f t="shared" si="20"/>
        <v>enter method</v>
      </c>
      <c r="AA136" s="208" t="str">
        <f t="shared" si="21"/>
        <v>enter method</v>
      </c>
      <c r="AB136" s="208" t="str">
        <f t="shared" si="22"/>
        <v>enter method</v>
      </c>
      <c r="AC136" s="208" t="str">
        <f t="shared" si="23"/>
        <v>enter method</v>
      </c>
      <c r="AD136" s="208" t="str">
        <f t="shared" si="24"/>
        <v>enter method</v>
      </c>
      <c r="AE136" s="208" t="str">
        <f t="shared" si="25"/>
        <v>enter method</v>
      </c>
      <c r="AF136" s="208"/>
      <c r="AG136" s="276" t="s">
        <v>371</v>
      </c>
      <c r="AH136" s="267">
        <v>4.5</v>
      </c>
      <c r="AI136" s="7">
        <v>3</v>
      </c>
    </row>
    <row r="137" spans="1:35" x14ac:dyDescent="0.2">
      <c r="A137" s="4"/>
      <c r="B137" s="211" t="s">
        <v>167</v>
      </c>
      <c r="C137" s="635"/>
      <c r="D137" s="634"/>
      <c r="E137" s="631"/>
      <c r="F137" s="632"/>
      <c r="G137" s="633"/>
      <c r="H137" s="628"/>
      <c r="I137" s="628"/>
      <c r="J137" s="628"/>
      <c r="K137" s="628"/>
      <c r="L137" s="628"/>
      <c r="M137" s="628"/>
      <c r="N137" s="628"/>
      <c r="O137" s="628"/>
      <c r="P137" s="628"/>
      <c r="R137" s="276" t="s">
        <v>167</v>
      </c>
      <c r="S137" s="204" t="str">
        <f t="shared" si="26"/>
        <v>enter method</v>
      </c>
      <c r="T137" s="208" t="str">
        <f t="shared" si="14"/>
        <v>enter method</v>
      </c>
      <c r="U137" s="209" t="str">
        <f t="shared" si="15"/>
        <v>enter method</v>
      </c>
      <c r="V137" s="210" t="str">
        <f t="shared" si="16"/>
        <v>enter method</v>
      </c>
      <c r="W137" s="208" t="str">
        <f t="shared" si="17"/>
        <v>enter method</v>
      </c>
      <c r="X137" s="208" t="str">
        <f t="shared" si="18"/>
        <v>enter method</v>
      </c>
      <c r="Y137" s="208" t="str">
        <f t="shared" si="19"/>
        <v>enter method</v>
      </c>
      <c r="Z137" s="208" t="str">
        <f t="shared" si="20"/>
        <v>enter method</v>
      </c>
      <c r="AA137" s="208" t="str">
        <f t="shared" si="21"/>
        <v>enter method</v>
      </c>
      <c r="AB137" s="208" t="str">
        <f t="shared" si="22"/>
        <v>enter method</v>
      </c>
      <c r="AC137" s="208" t="str">
        <f t="shared" si="23"/>
        <v>enter method</v>
      </c>
      <c r="AD137" s="208" t="str">
        <f t="shared" si="24"/>
        <v>enter method</v>
      </c>
      <c r="AE137" s="208" t="str">
        <f t="shared" si="25"/>
        <v>enter method</v>
      </c>
      <c r="AF137" s="208"/>
      <c r="AG137" s="276" t="s">
        <v>167</v>
      </c>
      <c r="AH137" s="267">
        <v>1.2</v>
      </c>
      <c r="AI137" s="7">
        <v>3</v>
      </c>
    </row>
    <row r="138" spans="1:35" x14ac:dyDescent="0.2">
      <c r="A138" s="4"/>
      <c r="B138" s="7" t="s">
        <v>168</v>
      </c>
      <c r="C138" s="276" t="s">
        <v>21</v>
      </c>
      <c r="D138" s="634"/>
      <c r="E138" s="631"/>
      <c r="F138" s="632"/>
      <c r="G138" s="633"/>
      <c r="H138" s="628"/>
      <c r="I138" s="628"/>
      <c r="J138" s="628"/>
      <c r="K138" s="628"/>
      <c r="L138" s="628"/>
      <c r="M138" s="628"/>
      <c r="N138" s="628"/>
      <c r="O138" s="628"/>
      <c r="P138" s="628"/>
      <c r="R138" s="276" t="s">
        <v>21</v>
      </c>
      <c r="S138" s="204" t="str">
        <f t="shared" si="26"/>
        <v>enter method</v>
      </c>
      <c r="T138" s="208" t="str">
        <f t="shared" si="14"/>
        <v>enter method</v>
      </c>
      <c r="U138" s="209" t="str">
        <f t="shared" si="15"/>
        <v>enter method</v>
      </c>
      <c r="V138" s="210" t="str">
        <f t="shared" si="16"/>
        <v>enter method</v>
      </c>
      <c r="W138" s="208" t="str">
        <f t="shared" si="17"/>
        <v>enter method</v>
      </c>
      <c r="X138" s="208" t="str">
        <f t="shared" si="18"/>
        <v>enter method</v>
      </c>
      <c r="Y138" s="208" t="str">
        <f t="shared" si="19"/>
        <v>enter method</v>
      </c>
      <c r="Z138" s="208" t="str">
        <f t="shared" si="20"/>
        <v>enter method</v>
      </c>
      <c r="AA138" s="208" t="str">
        <f t="shared" si="21"/>
        <v>enter method</v>
      </c>
      <c r="AB138" s="208" t="str">
        <f t="shared" si="22"/>
        <v>enter method</v>
      </c>
      <c r="AC138" s="208" t="str">
        <f t="shared" si="23"/>
        <v>enter method</v>
      </c>
      <c r="AD138" s="208" t="str">
        <f t="shared" si="24"/>
        <v>enter method</v>
      </c>
      <c r="AE138" s="208" t="str">
        <f t="shared" si="25"/>
        <v>enter method</v>
      </c>
      <c r="AF138" s="208"/>
      <c r="AG138" s="276" t="s">
        <v>21</v>
      </c>
      <c r="AH138" s="267">
        <v>7.1</v>
      </c>
      <c r="AI138" s="7">
        <v>4</v>
      </c>
    </row>
    <row r="139" spans="1:35" x14ac:dyDescent="0.2">
      <c r="A139" s="4"/>
      <c r="C139" s="276" t="s">
        <v>179</v>
      </c>
      <c r="D139" s="634"/>
      <c r="E139" s="631"/>
      <c r="F139" s="632"/>
      <c r="G139" s="633"/>
      <c r="H139" s="628"/>
      <c r="I139" s="628"/>
      <c r="J139" s="628"/>
      <c r="K139" s="628"/>
      <c r="L139" s="628"/>
      <c r="M139" s="628"/>
      <c r="N139" s="628"/>
      <c r="O139" s="628"/>
      <c r="P139" s="628"/>
      <c r="R139" s="276" t="s">
        <v>179</v>
      </c>
      <c r="S139" s="204" t="str">
        <f t="shared" si="26"/>
        <v>enter method</v>
      </c>
      <c r="T139" s="208" t="str">
        <f t="shared" si="14"/>
        <v>enter method</v>
      </c>
      <c r="U139" s="209" t="str">
        <f t="shared" si="15"/>
        <v>enter method</v>
      </c>
      <c r="V139" s="210" t="str">
        <f t="shared" si="16"/>
        <v>enter method</v>
      </c>
      <c r="W139" s="208" t="str">
        <f t="shared" si="17"/>
        <v>enter method</v>
      </c>
      <c r="X139" s="208" t="str">
        <f t="shared" si="18"/>
        <v>enter method</v>
      </c>
      <c r="Y139" s="208" t="str">
        <f t="shared" si="19"/>
        <v>enter method</v>
      </c>
      <c r="Z139" s="208" t="str">
        <f t="shared" si="20"/>
        <v>enter method</v>
      </c>
      <c r="AA139" s="208" t="str">
        <f t="shared" si="21"/>
        <v>enter method</v>
      </c>
      <c r="AB139" s="208" t="str">
        <f t="shared" si="22"/>
        <v>enter method</v>
      </c>
      <c r="AC139" s="208" t="str">
        <f t="shared" si="23"/>
        <v>enter method</v>
      </c>
      <c r="AD139" s="208" t="str">
        <f t="shared" si="24"/>
        <v>enter method</v>
      </c>
      <c r="AE139" s="208" t="str">
        <f t="shared" si="25"/>
        <v>enter method</v>
      </c>
      <c r="AF139" s="208"/>
      <c r="AG139" s="276" t="s">
        <v>179</v>
      </c>
      <c r="AH139" s="267">
        <v>9.3000000000000007</v>
      </c>
      <c r="AI139" s="7">
        <v>4</v>
      </c>
    </row>
    <row r="140" spans="1:35" x14ac:dyDescent="0.2">
      <c r="A140" s="4"/>
      <c r="C140" s="276" t="s">
        <v>368</v>
      </c>
      <c r="D140" s="634"/>
      <c r="E140" s="631"/>
      <c r="F140" s="632"/>
      <c r="G140" s="633"/>
      <c r="H140" s="628"/>
      <c r="I140" s="628"/>
      <c r="J140" s="628"/>
      <c r="K140" s="628"/>
      <c r="L140" s="628"/>
      <c r="M140" s="628"/>
      <c r="N140" s="628"/>
      <c r="O140" s="628"/>
      <c r="P140" s="628"/>
      <c r="R140" s="276" t="s">
        <v>368</v>
      </c>
      <c r="S140" s="204" t="str">
        <f t="shared" si="26"/>
        <v>enter method</v>
      </c>
      <c r="T140" s="208" t="str">
        <f t="shared" si="14"/>
        <v>enter method</v>
      </c>
      <c r="U140" s="209" t="str">
        <f t="shared" si="15"/>
        <v>enter method</v>
      </c>
      <c r="V140" s="210" t="str">
        <f t="shared" si="16"/>
        <v>enter method</v>
      </c>
      <c r="W140" s="208" t="str">
        <f t="shared" si="17"/>
        <v>enter method</v>
      </c>
      <c r="X140" s="208" t="str">
        <f t="shared" si="18"/>
        <v>enter method</v>
      </c>
      <c r="Y140" s="208" t="str">
        <f t="shared" si="19"/>
        <v>enter method</v>
      </c>
      <c r="Z140" s="208" t="str">
        <f t="shared" si="20"/>
        <v>enter method</v>
      </c>
      <c r="AA140" s="208" t="str">
        <f t="shared" si="21"/>
        <v>enter method</v>
      </c>
      <c r="AB140" s="208" t="str">
        <f t="shared" si="22"/>
        <v>enter method</v>
      </c>
      <c r="AC140" s="208" t="str">
        <f t="shared" si="23"/>
        <v>enter method</v>
      </c>
      <c r="AD140" s="208" t="str">
        <f t="shared" si="24"/>
        <v>enter method</v>
      </c>
      <c r="AE140" s="208" t="str">
        <f t="shared" si="25"/>
        <v>enter method</v>
      </c>
      <c r="AF140" s="208"/>
      <c r="AG140" s="276" t="s">
        <v>368</v>
      </c>
      <c r="AH140" s="267">
        <v>8.5</v>
      </c>
      <c r="AI140" s="7">
        <v>4</v>
      </c>
    </row>
    <row r="141" spans="1:35" x14ac:dyDescent="0.2">
      <c r="A141" s="4"/>
      <c r="B141" s="211" t="s">
        <v>169</v>
      </c>
      <c r="C141" s="635"/>
      <c r="D141" s="634"/>
      <c r="E141" s="631"/>
      <c r="F141" s="632"/>
      <c r="G141" s="633"/>
      <c r="H141" s="628"/>
      <c r="I141" s="628"/>
      <c r="J141" s="628"/>
      <c r="K141" s="628"/>
      <c r="L141" s="628"/>
      <c r="M141" s="628"/>
      <c r="N141" s="628"/>
      <c r="O141" s="628"/>
      <c r="P141" s="628"/>
      <c r="R141" s="276" t="s">
        <v>169</v>
      </c>
      <c r="S141" s="204" t="str">
        <f t="shared" si="26"/>
        <v>enter method</v>
      </c>
      <c r="T141" s="208" t="str">
        <f t="shared" si="14"/>
        <v>enter method</v>
      </c>
      <c r="U141" s="209" t="str">
        <f t="shared" si="15"/>
        <v>enter method</v>
      </c>
      <c r="V141" s="210" t="str">
        <f t="shared" si="16"/>
        <v>enter method</v>
      </c>
      <c r="W141" s="208" t="str">
        <f t="shared" si="17"/>
        <v>enter method</v>
      </c>
      <c r="X141" s="208" t="str">
        <f t="shared" si="18"/>
        <v>enter method</v>
      </c>
      <c r="Y141" s="208" t="str">
        <f t="shared" si="19"/>
        <v>enter method</v>
      </c>
      <c r="Z141" s="208" t="str">
        <f t="shared" si="20"/>
        <v>enter method</v>
      </c>
      <c r="AA141" s="208" t="str">
        <f t="shared" si="21"/>
        <v>enter method</v>
      </c>
      <c r="AB141" s="208" t="str">
        <f t="shared" si="22"/>
        <v>enter method</v>
      </c>
      <c r="AC141" s="208" t="str">
        <f t="shared" si="23"/>
        <v>enter method</v>
      </c>
      <c r="AD141" s="208" t="str">
        <f t="shared" si="24"/>
        <v>enter method</v>
      </c>
      <c r="AE141" s="208" t="str">
        <f t="shared" si="25"/>
        <v>enter method</v>
      </c>
      <c r="AF141" s="208"/>
      <c r="AG141" s="276" t="s">
        <v>169</v>
      </c>
      <c r="AH141" s="267">
        <v>8.6</v>
      </c>
      <c r="AI141" s="7">
        <v>3</v>
      </c>
    </row>
    <row r="142" spans="1:35" x14ac:dyDescent="0.2">
      <c r="A142" s="4"/>
      <c r="B142" s="276" t="s">
        <v>364</v>
      </c>
      <c r="D142" s="634"/>
      <c r="E142" s="631"/>
      <c r="F142" s="632"/>
      <c r="G142" s="633"/>
      <c r="H142" s="628"/>
      <c r="I142" s="628"/>
      <c r="J142" s="628"/>
      <c r="K142" s="628"/>
      <c r="L142" s="628"/>
      <c r="M142" s="628"/>
      <c r="N142" s="628"/>
      <c r="O142" s="628"/>
      <c r="P142" s="628"/>
      <c r="R142" s="276" t="s">
        <v>364</v>
      </c>
      <c r="S142" s="204" t="str">
        <f t="shared" si="26"/>
        <v>enter method</v>
      </c>
      <c r="T142" s="208" t="str">
        <f t="shared" si="14"/>
        <v>enter method</v>
      </c>
      <c r="U142" s="209" t="str">
        <f t="shared" si="15"/>
        <v>enter method</v>
      </c>
      <c r="V142" s="210" t="str">
        <f t="shared" si="16"/>
        <v>enter method</v>
      </c>
      <c r="W142" s="208" t="str">
        <f t="shared" si="17"/>
        <v>enter method</v>
      </c>
      <c r="X142" s="208" t="str">
        <f t="shared" si="18"/>
        <v>enter method</v>
      </c>
      <c r="Y142" s="208" t="str">
        <f t="shared" si="19"/>
        <v>enter method</v>
      </c>
      <c r="Z142" s="208" t="str">
        <f t="shared" si="20"/>
        <v>enter method</v>
      </c>
      <c r="AA142" s="208" t="str">
        <f t="shared" si="21"/>
        <v>enter method</v>
      </c>
      <c r="AB142" s="208" t="str">
        <f t="shared" si="22"/>
        <v>enter method</v>
      </c>
      <c r="AC142" s="208" t="str">
        <f t="shared" si="23"/>
        <v>enter method</v>
      </c>
      <c r="AD142" s="208" t="str">
        <f t="shared" si="24"/>
        <v>enter method</v>
      </c>
      <c r="AE142" s="208" t="str">
        <f t="shared" si="25"/>
        <v>enter method</v>
      </c>
      <c r="AF142" s="208"/>
      <c r="AG142" s="276" t="s">
        <v>364</v>
      </c>
      <c r="AH142" s="267">
        <v>5.4</v>
      </c>
      <c r="AI142" s="7">
        <v>3</v>
      </c>
    </row>
    <row r="143" spans="1:35" x14ac:dyDescent="0.2">
      <c r="A143" s="4"/>
      <c r="B143" s="211" t="s">
        <v>170</v>
      </c>
      <c r="C143" s="635"/>
      <c r="D143" s="634"/>
      <c r="E143" s="631"/>
      <c r="F143" s="632"/>
      <c r="G143" s="633"/>
      <c r="H143" s="628"/>
      <c r="I143" s="628"/>
      <c r="J143" s="628"/>
      <c r="K143" s="628"/>
      <c r="L143" s="628"/>
      <c r="M143" s="628"/>
      <c r="N143" s="628"/>
      <c r="O143" s="628"/>
      <c r="P143" s="628"/>
      <c r="R143" s="276" t="s">
        <v>170</v>
      </c>
      <c r="S143" s="204" t="str">
        <f t="shared" si="26"/>
        <v>enter method</v>
      </c>
      <c r="T143" s="208" t="str">
        <f t="shared" si="14"/>
        <v>enter method</v>
      </c>
      <c r="U143" s="209" t="str">
        <f t="shared" si="15"/>
        <v>enter method</v>
      </c>
      <c r="V143" s="210" t="str">
        <f t="shared" si="16"/>
        <v>enter method</v>
      </c>
      <c r="W143" s="208" t="str">
        <f t="shared" si="17"/>
        <v>enter method</v>
      </c>
      <c r="X143" s="208" t="str">
        <f t="shared" si="18"/>
        <v>enter method</v>
      </c>
      <c r="Y143" s="208" t="str">
        <f t="shared" si="19"/>
        <v>enter method</v>
      </c>
      <c r="Z143" s="208" t="str">
        <f t="shared" si="20"/>
        <v>enter method</v>
      </c>
      <c r="AA143" s="208" t="str">
        <f t="shared" si="21"/>
        <v>enter method</v>
      </c>
      <c r="AB143" s="208" t="str">
        <f t="shared" si="22"/>
        <v>enter method</v>
      </c>
      <c r="AC143" s="208" t="str">
        <f t="shared" si="23"/>
        <v>enter method</v>
      </c>
      <c r="AD143" s="208" t="str">
        <f t="shared" si="24"/>
        <v>enter method</v>
      </c>
      <c r="AE143" s="208" t="str">
        <f t="shared" si="25"/>
        <v>enter method</v>
      </c>
      <c r="AF143" s="208"/>
      <c r="AG143" s="276" t="s">
        <v>170</v>
      </c>
      <c r="AH143" s="267">
        <v>1.4</v>
      </c>
      <c r="AI143" s="7">
        <v>4</v>
      </c>
    </row>
    <row r="144" spans="1:35" x14ac:dyDescent="0.2">
      <c r="A144" s="4"/>
      <c r="B144" s="211" t="s">
        <v>367</v>
      </c>
      <c r="C144" s="635"/>
      <c r="D144" s="634"/>
      <c r="E144" s="631"/>
      <c r="F144" s="632"/>
      <c r="G144" s="633"/>
      <c r="H144" s="628"/>
      <c r="I144" s="628"/>
      <c r="J144" s="628"/>
      <c r="K144" s="628"/>
      <c r="L144" s="628"/>
      <c r="M144" s="628"/>
      <c r="N144" s="628"/>
      <c r="O144" s="628"/>
      <c r="P144" s="628"/>
      <c r="R144" s="276" t="s">
        <v>367</v>
      </c>
      <c r="S144" s="204" t="str">
        <f t="shared" si="26"/>
        <v>enter method</v>
      </c>
      <c r="T144" s="208" t="str">
        <f t="shared" si="14"/>
        <v>enter method</v>
      </c>
      <c r="U144" s="209" t="str">
        <f t="shared" si="15"/>
        <v>enter method</v>
      </c>
      <c r="V144" s="210" t="str">
        <f t="shared" si="16"/>
        <v>enter method</v>
      </c>
      <c r="W144" s="208" t="str">
        <f t="shared" si="17"/>
        <v>enter method</v>
      </c>
      <c r="X144" s="208" t="str">
        <f t="shared" si="18"/>
        <v>enter method</v>
      </c>
      <c r="Y144" s="208" t="str">
        <f t="shared" si="19"/>
        <v>enter method</v>
      </c>
      <c r="Z144" s="208" t="str">
        <f t="shared" si="20"/>
        <v>enter method</v>
      </c>
      <c r="AA144" s="208" t="str">
        <f t="shared" si="21"/>
        <v>enter method</v>
      </c>
      <c r="AB144" s="208" t="str">
        <f t="shared" si="22"/>
        <v>enter method</v>
      </c>
      <c r="AC144" s="208" t="str">
        <f t="shared" si="23"/>
        <v>enter method</v>
      </c>
      <c r="AD144" s="208" t="str">
        <f t="shared" si="24"/>
        <v>enter method</v>
      </c>
      <c r="AE144" s="208" t="str">
        <f t="shared" si="25"/>
        <v>enter method</v>
      </c>
      <c r="AF144" s="208"/>
      <c r="AG144" s="276" t="s">
        <v>367</v>
      </c>
      <c r="AH144" s="267">
        <v>1.6</v>
      </c>
      <c r="AI144" s="7">
        <v>3</v>
      </c>
    </row>
    <row r="145" spans="1:35" x14ac:dyDescent="0.2">
      <c r="A145" s="4"/>
      <c r="B145" s="211" t="s">
        <v>182</v>
      </c>
      <c r="C145" s="635"/>
      <c r="D145" s="634"/>
      <c r="E145" s="631"/>
      <c r="F145" s="632"/>
      <c r="G145" s="633"/>
      <c r="H145" s="628"/>
      <c r="I145" s="628"/>
      <c r="J145" s="628"/>
      <c r="K145" s="628"/>
      <c r="L145" s="628"/>
      <c r="M145" s="628"/>
      <c r="N145" s="628"/>
      <c r="O145" s="628"/>
      <c r="P145" s="628"/>
      <c r="R145" s="276" t="s">
        <v>182</v>
      </c>
      <c r="S145" s="204" t="str">
        <f t="shared" si="26"/>
        <v>enter method</v>
      </c>
      <c r="T145" s="208" t="str">
        <f t="shared" ref="T145:T208" si="27">IF(T$15="SB", $AH145*E145, IF(T$15="HB", $AI145*E145, "enter method"))</f>
        <v>enter method</v>
      </c>
      <c r="U145" s="209" t="str">
        <f t="shared" ref="U145:U208" si="28">IF(U$15="SB", $AH145*F145, IF(U$15="HB", $AI145*F145, "enter method"))</f>
        <v>enter method</v>
      </c>
      <c r="V145" s="210" t="str">
        <f t="shared" ref="V145:V208" si="29">IF(V$15="SB", $AH145*G145, IF(V$15="HB", $AI145*G145, "enter method"))</f>
        <v>enter method</v>
      </c>
      <c r="W145" s="208" t="str">
        <f t="shared" ref="W145:W208" si="30">IF(W$15="SB", $AH145*H145, IF(W$15="HB", $AI145*H145, "enter method"))</f>
        <v>enter method</v>
      </c>
      <c r="X145" s="208" t="str">
        <f t="shared" ref="X145:X208" si="31">IF(X$15="SB", $AH145*I145, IF(X$15="HB", $AI145*I145, "enter method"))</f>
        <v>enter method</v>
      </c>
      <c r="Y145" s="208" t="str">
        <f t="shared" ref="Y145:Y208" si="32">IF(Y$15="SB", $AH145*J145, IF(Y$15="HB", $AI145*J145, "enter method"))</f>
        <v>enter method</v>
      </c>
      <c r="Z145" s="208" t="str">
        <f t="shared" ref="Z145:Z208" si="33">IF(Z$15="SB", $AH145*K145, IF(Z$15="HB", $AI145*K145, "enter method"))</f>
        <v>enter method</v>
      </c>
      <c r="AA145" s="208" t="str">
        <f t="shared" ref="AA145:AA208" si="34">IF(AA$15="SB", $AH145*L145, IF(AA$15="HB", $AI145*L145, "enter method"))</f>
        <v>enter method</v>
      </c>
      <c r="AB145" s="208" t="str">
        <f t="shared" ref="AB145:AB208" si="35">IF(AB$15="SB", $AH145*M145, IF(AB$15="HB", $AI145*M145, "enter method"))</f>
        <v>enter method</v>
      </c>
      <c r="AC145" s="208" t="str">
        <f t="shared" ref="AC145:AC208" si="36">IF(AC$15="SB", $AH145*N145, IF(AC$15="HB", $AI145*N145, "enter method"))</f>
        <v>enter method</v>
      </c>
      <c r="AD145" s="208" t="str">
        <f t="shared" ref="AD145:AD208" si="37">IF(AD$15="SB", $AH145*O145, IF(AD$15="HB", $AI145*O145, "enter method"))</f>
        <v>enter method</v>
      </c>
      <c r="AE145" s="208" t="str">
        <f t="shared" ref="AE145:AE208" si="38">IF(AE$15="SB", $AH145*P145, IF(AE$15="HB", $AI145*P145, "enter method"))</f>
        <v>enter method</v>
      </c>
      <c r="AF145" s="208"/>
      <c r="AG145" s="276" t="s">
        <v>182</v>
      </c>
      <c r="AH145" s="267">
        <v>9</v>
      </c>
      <c r="AI145" s="7">
        <v>9</v>
      </c>
    </row>
    <row r="146" spans="1:35" x14ac:dyDescent="0.2">
      <c r="A146" s="4"/>
      <c r="B146" s="211" t="s">
        <v>370</v>
      </c>
      <c r="C146" s="635"/>
      <c r="D146" s="634"/>
      <c r="E146" s="631"/>
      <c r="F146" s="632"/>
      <c r="G146" s="633"/>
      <c r="H146" s="628"/>
      <c r="I146" s="628"/>
      <c r="J146" s="628"/>
      <c r="K146" s="628"/>
      <c r="L146" s="628"/>
      <c r="M146" s="628"/>
      <c r="N146" s="628"/>
      <c r="O146" s="628"/>
      <c r="P146" s="628"/>
      <c r="R146" s="276" t="s">
        <v>370</v>
      </c>
      <c r="S146" s="204" t="str">
        <f t="shared" ref="S146:S209" si="39">IF(S$15="SB", $AH146*D146, IF(S$15="HB", $AI146*D146, "enter method"))</f>
        <v>enter method</v>
      </c>
      <c r="T146" s="208" t="str">
        <f t="shared" si="27"/>
        <v>enter method</v>
      </c>
      <c r="U146" s="209" t="str">
        <f t="shared" si="28"/>
        <v>enter method</v>
      </c>
      <c r="V146" s="210" t="str">
        <f t="shared" si="29"/>
        <v>enter method</v>
      </c>
      <c r="W146" s="208" t="str">
        <f t="shared" si="30"/>
        <v>enter method</v>
      </c>
      <c r="X146" s="208" t="str">
        <f t="shared" si="31"/>
        <v>enter method</v>
      </c>
      <c r="Y146" s="208" t="str">
        <f t="shared" si="32"/>
        <v>enter method</v>
      </c>
      <c r="Z146" s="208" t="str">
        <f t="shared" si="33"/>
        <v>enter method</v>
      </c>
      <c r="AA146" s="208" t="str">
        <f t="shared" si="34"/>
        <v>enter method</v>
      </c>
      <c r="AB146" s="208" t="str">
        <f t="shared" si="35"/>
        <v>enter method</v>
      </c>
      <c r="AC146" s="208" t="str">
        <f t="shared" si="36"/>
        <v>enter method</v>
      </c>
      <c r="AD146" s="208" t="str">
        <f t="shared" si="37"/>
        <v>enter method</v>
      </c>
      <c r="AE146" s="208" t="str">
        <f t="shared" si="38"/>
        <v>enter method</v>
      </c>
      <c r="AF146" s="208"/>
      <c r="AG146" s="276" t="s">
        <v>370</v>
      </c>
      <c r="AH146" s="267">
        <v>6.1</v>
      </c>
      <c r="AI146" s="7">
        <v>1</v>
      </c>
    </row>
    <row r="147" spans="1:35" x14ac:dyDescent="0.2">
      <c r="A147" s="4"/>
      <c r="B147" s="7" t="s">
        <v>185</v>
      </c>
      <c r="C147" s="276" t="s">
        <v>178</v>
      </c>
      <c r="D147" s="634"/>
      <c r="E147" s="631"/>
      <c r="F147" s="632"/>
      <c r="G147" s="633"/>
      <c r="H147" s="628"/>
      <c r="I147" s="628"/>
      <c r="J147" s="628"/>
      <c r="K147" s="628"/>
      <c r="L147" s="628"/>
      <c r="M147" s="628"/>
      <c r="N147" s="628"/>
      <c r="O147" s="628"/>
      <c r="P147" s="628"/>
      <c r="R147" s="276" t="s">
        <v>178</v>
      </c>
      <c r="S147" s="204" t="str">
        <f t="shared" si="39"/>
        <v>enter method</v>
      </c>
      <c r="T147" s="208" t="str">
        <f t="shared" si="27"/>
        <v>enter method</v>
      </c>
      <c r="U147" s="209" t="str">
        <f t="shared" si="28"/>
        <v>enter method</v>
      </c>
      <c r="V147" s="210" t="str">
        <f t="shared" si="29"/>
        <v>enter method</v>
      </c>
      <c r="W147" s="208" t="str">
        <f t="shared" si="30"/>
        <v>enter method</v>
      </c>
      <c r="X147" s="208" t="str">
        <f t="shared" si="31"/>
        <v>enter method</v>
      </c>
      <c r="Y147" s="208" t="str">
        <f t="shared" si="32"/>
        <v>enter method</v>
      </c>
      <c r="Z147" s="208" t="str">
        <f t="shared" si="33"/>
        <v>enter method</v>
      </c>
      <c r="AA147" s="208" t="str">
        <f t="shared" si="34"/>
        <v>enter method</v>
      </c>
      <c r="AB147" s="208" t="str">
        <f t="shared" si="35"/>
        <v>enter method</v>
      </c>
      <c r="AC147" s="208" t="str">
        <f t="shared" si="36"/>
        <v>enter method</v>
      </c>
      <c r="AD147" s="208" t="str">
        <f t="shared" si="37"/>
        <v>enter method</v>
      </c>
      <c r="AE147" s="208" t="str">
        <f t="shared" si="38"/>
        <v>enter method</v>
      </c>
      <c r="AF147" s="208"/>
      <c r="AG147" s="276" t="s">
        <v>178</v>
      </c>
      <c r="AH147" s="267">
        <v>5.0999999999999996</v>
      </c>
      <c r="AI147" s="7">
        <v>3</v>
      </c>
    </row>
    <row r="148" spans="1:35" x14ac:dyDescent="0.2">
      <c r="A148" s="4"/>
      <c r="B148" s="7" t="s">
        <v>62</v>
      </c>
      <c r="C148" s="276" t="s">
        <v>362</v>
      </c>
      <c r="D148" s="634"/>
      <c r="E148" s="631"/>
      <c r="F148" s="632"/>
      <c r="G148" s="633"/>
      <c r="H148" s="628"/>
      <c r="I148" s="628"/>
      <c r="J148" s="628"/>
      <c r="K148" s="628"/>
      <c r="L148" s="628"/>
      <c r="M148" s="628"/>
      <c r="N148" s="628"/>
      <c r="O148" s="628"/>
      <c r="P148" s="628"/>
      <c r="R148" s="276" t="s">
        <v>362</v>
      </c>
      <c r="S148" s="204" t="str">
        <f t="shared" si="39"/>
        <v>enter method</v>
      </c>
      <c r="T148" s="208" t="str">
        <f t="shared" si="27"/>
        <v>enter method</v>
      </c>
      <c r="U148" s="209" t="str">
        <f t="shared" si="28"/>
        <v>enter method</v>
      </c>
      <c r="V148" s="210" t="str">
        <f t="shared" si="29"/>
        <v>enter method</v>
      </c>
      <c r="W148" s="208" t="str">
        <f t="shared" si="30"/>
        <v>enter method</v>
      </c>
      <c r="X148" s="208" t="str">
        <f t="shared" si="31"/>
        <v>enter method</v>
      </c>
      <c r="Y148" s="208" t="str">
        <f t="shared" si="32"/>
        <v>enter method</v>
      </c>
      <c r="Z148" s="208" t="str">
        <f t="shared" si="33"/>
        <v>enter method</v>
      </c>
      <c r="AA148" s="208" t="str">
        <f t="shared" si="34"/>
        <v>enter method</v>
      </c>
      <c r="AB148" s="208" t="str">
        <f t="shared" si="35"/>
        <v>enter method</v>
      </c>
      <c r="AC148" s="208" t="str">
        <f t="shared" si="36"/>
        <v>enter method</v>
      </c>
      <c r="AD148" s="208" t="str">
        <f t="shared" si="37"/>
        <v>enter method</v>
      </c>
      <c r="AE148" s="208" t="str">
        <f t="shared" si="38"/>
        <v>enter method</v>
      </c>
      <c r="AF148" s="208"/>
      <c r="AG148" s="276" t="s">
        <v>362</v>
      </c>
      <c r="AH148" s="267">
        <v>3.9</v>
      </c>
      <c r="AI148" s="7">
        <v>3</v>
      </c>
    </row>
    <row r="149" spans="1:35" x14ac:dyDescent="0.2">
      <c r="A149" s="4"/>
      <c r="B149" s="211" t="s">
        <v>186</v>
      </c>
      <c r="C149" s="635"/>
      <c r="D149" s="634"/>
      <c r="E149" s="631"/>
      <c r="F149" s="632"/>
      <c r="G149" s="633"/>
      <c r="H149" s="628"/>
      <c r="I149" s="628"/>
      <c r="J149" s="628"/>
      <c r="K149" s="628"/>
      <c r="L149" s="628"/>
      <c r="M149" s="628"/>
      <c r="N149" s="628"/>
      <c r="O149" s="628"/>
      <c r="P149" s="628"/>
      <c r="R149" s="276" t="s">
        <v>186</v>
      </c>
      <c r="S149" s="204" t="str">
        <f t="shared" si="39"/>
        <v>enter method</v>
      </c>
      <c r="T149" s="208" t="str">
        <f t="shared" si="27"/>
        <v>enter method</v>
      </c>
      <c r="U149" s="209" t="str">
        <f t="shared" si="28"/>
        <v>enter method</v>
      </c>
      <c r="V149" s="210" t="str">
        <f t="shared" si="29"/>
        <v>enter method</v>
      </c>
      <c r="W149" s="208" t="str">
        <f t="shared" si="30"/>
        <v>enter method</v>
      </c>
      <c r="X149" s="208" t="str">
        <f t="shared" si="31"/>
        <v>enter method</v>
      </c>
      <c r="Y149" s="208" t="str">
        <f t="shared" si="32"/>
        <v>enter method</v>
      </c>
      <c r="Z149" s="208" t="str">
        <f t="shared" si="33"/>
        <v>enter method</v>
      </c>
      <c r="AA149" s="208" t="str">
        <f t="shared" si="34"/>
        <v>enter method</v>
      </c>
      <c r="AB149" s="208" t="str">
        <f t="shared" si="35"/>
        <v>enter method</v>
      </c>
      <c r="AC149" s="208" t="str">
        <f t="shared" si="36"/>
        <v>enter method</v>
      </c>
      <c r="AD149" s="208" t="str">
        <f t="shared" si="37"/>
        <v>enter method</v>
      </c>
      <c r="AE149" s="208" t="str">
        <f t="shared" si="38"/>
        <v>enter method</v>
      </c>
      <c r="AF149" s="208"/>
      <c r="AG149" s="276" t="s">
        <v>186</v>
      </c>
      <c r="AH149" s="267">
        <v>4.2</v>
      </c>
      <c r="AI149" s="7">
        <v>5</v>
      </c>
    </row>
    <row r="150" spans="1:35" x14ac:dyDescent="0.2">
      <c r="A150" s="4"/>
      <c r="B150" s="276" t="s">
        <v>187</v>
      </c>
      <c r="D150" s="634"/>
      <c r="E150" s="631"/>
      <c r="F150" s="632"/>
      <c r="G150" s="633"/>
      <c r="H150" s="628"/>
      <c r="I150" s="628"/>
      <c r="J150" s="628"/>
      <c r="K150" s="628"/>
      <c r="L150" s="628"/>
      <c r="M150" s="628"/>
      <c r="N150" s="628"/>
      <c r="O150" s="628"/>
      <c r="P150" s="628"/>
      <c r="R150" s="276" t="s">
        <v>187</v>
      </c>
      <c r="S150" s="204" t="str">
        <f t="shared" si="39"/>
        <v>enter method</v>
      </c>
      <c r="T150" s="208" t="str">
        <f t="shared" si="27"/>
        <v>enter method</v>
      </c>
      <c r="U150" s="209" t="str">
        <f t="shared" si="28"/>
        <v>enter method</v>
      </c>
      <c r="V150" s="210" t="str">
        <f t="shared" si="29"/>
        <v>enter method</v>
      </c>
      <c r="W150" s="208" t="str">
        <f t="shared" si="30"/>
        <v>enter method</v>
      </c>
      <c r="X150" s="208" t="str">
        <f t="shared" si="31"/>
        <v>enter method</v>
      </c>
      <c r="Y150" s="208" t="str">
        <f t="shared" si="32"/>
        <v>enter method</v>
      </c>
      <c r="Z150" s="208" t="str">
        <f t="shared" si="33"/>
        <v>enter method</v>
      </c>
      <c r="AA150" s="208" t="str">
        <f t="shared" si="34"/>
        <v>enter method</v>
      </c>
      <c r="AB150" s="208" t="str">
        <f t="shared" si="35"/>
        <v>enter method</v>
      </c>
      <c r="AC150" s="208" t="str">
        <f t="shared" si="36"/>
        <v>enter method</v>
      </c>
      <c r="AD150" s="208" t="str">
        <f t="shared" si="37"/>
        <v>enter method</v>
      </c>
      <c r="AE150" s="208" t="str">
        <f t="shared" si="38"/>
        <v>enter method</v>
      </c>
      <c r="AF150" s="208"/>
      <c r="AG150" s="276" t="s">
        <v>187</v>
      </c>
      <c r="AH150" s="267">
        <v>1.6</v>
      </c>
      <c r="AI150" s="7">
        <v>1</v>
      </c>
    </row>
    <row r="151" spans="1:35" x14ac:dyDescent="0.2">
      <c r="A151" s="4"/>
      <c r="B151" s="211" t="s">
        <v>188</v>
      </c>
      <c r="C151" s="635"/>
      <c r="D151" s="634"/>
      <c r="E151" s="631"/>
      <c r="F151" s="632"/>
      <c r="G151" s="633"/>
      <c r="H151" s="628"/>
      <c r="I151" s="628"/>
      <c r="J151" s="628"/>
      <c r="K151" s="628"/>
      <c r="L151" s="628"/>
      <c r="M151" s="628"/>
      <c r="N151" s="628"/>
      <c r="O151" s="628"/>
      <c r="P151" s="628"/>
      <c r="R151" s="276" t="s">
        <v>188</v>
      </c>
      <c r="S151" s="204" t="str">
        <f t="shared" si="39"/>
        <v>enter method</v>
      </c>
      <c r="T151" s="208" t="str">
        <f t="shared" si="27"/>
        <v>enter method</v>
      </c>
      <c r="U151" s="209" t="str">
        <f t="shared" si="28"/>
        <v>enter method</v>
      </c>
      <c r="V151" s="210" t="str">
        <f t="shared" si="29"/>
        <v>enter method</v>
      </c>
      <c r="W151" s="208" t="str">
        <f t="shared" si="30"/>
        <v>enter method</v>
      </c>
      <c r="X151" s="208" t="str">
        <f t="shared" si="31"/>
        <v>enter method</v>
      </c>
      <c r="Y151" s="208" t="str">
        <f t="shared" si="32"/>
        <v>enter method</v>
      </c>
      <c r="Z151" s="208" t="str">
        <f t="shared" si="33"/>
        <v>enter method</v>
      </c>
      <c r="AA151" s="208" t="str">
        <f t="shared" si="34"/>
        <v>enter method</v>
      </c>
      <c r="AB151" s="208" t="str">
        <f t="shared" si="35"/>
        <v>enter method</v>
      </c>
      <c r="AC151" s="208" t="str">
        <f t="shared" si="36"/>
        <v>enter method</v>
      </c>
      <c r="AD151" s="208" t="str">
        <f t="shared" si="37"/>
        <v>enter method</v>
      </c>
      <c r="AE151" s="208" t="str">
        <f t="shared" si="38"/>
        <v>enter method</v>
      </c>
      <c r="AF151" s="208"/>
      <c r="AG151" s="276" t="s">
        <v>188</v>
      </c>
      <c r="AH151" s="267">
        <v>6.8</v>
      </c>
      <c r="AI151" s="7">
        <v>3</v>
      </c>
    </row>
    <row r="152" spans="1:35" x14ac:dyDescent="0.2">
      <c r="A152" s="4"/>
      <c r="B152" s="7" t="s">
        <v>63</v>
      </c>
      <c r="C152" s="276" t="s">
        <v>174</v>
      </c>
      <c r="D152" s="634"/>
      <c r="E152" s="631"/>
      <c r="F152" s="632"/>
      <c r="G152" s="633"/>
      <c r="H152" s="628"/>
      <c r="I152" s="628"/>
      <c r="J152" s="628"/>
      <c r="K152" s="628"/>
      <c r="L152" s="628"/>
      <c r="M152" s="628"/>
      <c r="N152" s="628"/>
      <c r="O152" s="628"/>
      <c r="P152" s="628"/>
      <c r="R152" s="276" t="s">
        <v>174</v>
      </c>
      <c r="S152" s="204" t="str">
        <f t="shared" si="39"/>
        <v>enter method</v>
      </c>
      <c r="T152" s="208" t="str">
        <f t="shared" si="27"/>
        <v>enter method</v>
      </c>
      <c r="U152" s="209" t="str">
        <f t="shared" si="28"/>
        <v>enter method</v>
      </c>
      <c r="V152" s="210" t="str">
        <f t="shared" si="29"/>
        <v>enter method</v>
      </c>
      <c r="W152" s="208" t="str">
        <f t="shared" si="30"/>
        <v>enter method</v>
      </c>
      <c r="X152" s="208" t="str">
        <f t="shared" si="31"/>
        <v>enter method</v>
      </c>
      <c r="Y152" s="208" t="str">
        <f t="shared" si="32"/>
        <v>enter method</v>
      </c>
      <c r="Z152" s="208" t="str">
        <f t="shared" si="33"/>
        <v>enter method</v>
      </c>
      <c r="AA152" s="208" t="str">
        <f t="shared" si="34"/>
        <v>enter method</v>
      </c>
      <c r="AB152" s="208" t="str">
        <f t="shared" si="35"/>
        <v>enter method</v>
      </c>
      <c r="AC152" s="208" t="str">
        <f t="shared" si="36"/>
        <v>enter method</v>
      </c>
      <c r="AD152" s="208" t="str">
        <f t="shared" si="37"/>
        <v>enter method</v>
      </c>
      <c r="AE152" s="208" t="str">
        <f t="shared" si="38"/>
        <v>enter method</v>
      </c>
      <c r="AF152" s="208"/>
      <c r="AG152" s="276" t="s">
        <v>174</v>
      </c>
      <c r="AH152" s="267">
        <v>5.9</v>
      </c>
      <c r="AI152" s="7">
        <v>4</v>
      </c>
    </row>
    <row r="153" spans="1:35" x14ac:dyDescent="0.2">
      <c r="A153" s="4"/>
      <c r="B153" s="211" t="s">
        <v>189</v>
      </c>
      <c r="C153" s="635"/>
      <c r="D153" s="634"/>
      <c r="E153" s="631"/>
      <c r="F153" s="632"/>
      <c r="G153" s="633"/>
      <c r="H153" s="628"/>
      <c r="I153" s="628"/>
      <c r="J153" s="628"/>
      <c r="K153" s="628"/>
      <c r="L153" s="628"/>
      <c r="M153" s="628"/>
      <c r="N153" s="628"/>
      <c r="O153" s="628"/>
      <c r="P153" s="628"/>
      <c r="R153" s="276" t="s">
        <v>189</v>
      </c>
      <c r="S153" s="204" t="str">
        <f t="shared" si="39"/>
        <v>enter method</v>
      </c>
      <c r="T153" s="208" t="str">
        <f t="shared" si="27"/>
        <v>enter method</v>
      </c>
      <c r="U153" s="209" t="str">
        <f t="shared" si="28"/>
        <v>enter method</v>
      </c>
      <c r="V153" s="210" t="str">
        <f t="shared" si="29"/>
        <v>enter method</v>
      </c>
      <c r="W153" s="208" t="str">
        <f t="shared" si="30"/>
        <v>enter method</v>
      </c>
      <c r="X153" s="208" t="str">
        <f t="shared" si="31"/>
        <v>enter method</v>
      </c>
      <c r="Y153" s="208" t="str">
        <f t="shared" si="32"/>
        <v>enter method</v>
      </c>
      <c r="Z153" s="208" t="str">
        <f t="shared" si="33"/>
        <v>enter method</v>
      </c>
      <c r="AA153" s="208" t="str">
        <f t="shared" si="34"/>
        <v>enter method</v>
      </c>
      <c r="AB153" s="208" t="str">
        <f t="shared" si="35"/>
        <v>enter method</v>
      </c>
      <c r="AC153" s="208" t="str">
        <f t="shared" si="36"/>
        <v>enter method</v>
      </c>
      <c r="AD153" s="208" t="str">
        <f t="shared" si="37"/>
        <v>enter method</v>
      </c>
      <c r="AE153" s="208" t="str">
        <f t="shared" si="38"/>
        <v>enter method</v>
      </c>
      <c r="AF153" s="208"/>
      <c r="AG153" s="276" t="s">
        <v>189</v>
      </c>
      <c r="AH153" s="267">
        <v>8.8000000000000007</v>
      </c>
      <c r="AI153" s="7">
        <v>9</v>
      </c>
    </row>
    <row r="154" spans="1:35" x14ac:dyDescent="0.2">
      <c r="A154" s="4"/>
      <c r="B154" s="635" t="s">
        <v>190</v>
      </c>
      <c r="C154" s="211" t="s">
        <v>361</v>
      </c>
      <c r="D154" s="634"/>
      <c r="E154" s="631"/>
      <c r="F154" s="632"/>
      <c r="G154" s="633"/>
      <c r="H154" s="628"/>
      <c r="I154" s="628"/>
      <c r="J154" s="628"/>
      <c r="K154" s="628"/>
      <c r="L154" s="628"/>
      <c r="M154" s="628"/>
      <c r="N154" s="628"/>
      <c r="O154" s="628"/>
      <c r="P154" s="628"/>
      <c r="R154" s="276" t="s">
        <v>361</v>
      </c>
      <c r="S154" s="204" t="str">
        <f t="shared" si="39"/>
        <v>enter method</v>
      </c>
      <c r="T154" s="208" t="str">
        <f t="shared" si="27"/>
        <v>enter method</v>
      </c>
      <c r="U154" s="209" t="str">
        <f t="shared" si="28"/>
        <v>enter method</v>
      </c>
      <c r="V154" s="210" t="str">
        <f t="shared" si="29"/>
        <v>enter method</v>
      </c>
      <c r="W154" s="208" t="str">
        <f t="shared" si="30"/>
        <v>enter method</v>
      </c>
      <c r="X154" s="208" t="str">
        <f t="shared" si="31"/>
        <v>enter method</v>
      </c>
      <c r="Y154" s="208" t="str">
        <f t="shared" si="32"/>
        <v>enter method</v>
      </c>
      <c r="Z154" s="208" t="str">
        <f t="shared" si="33"/>
        <v>enter method</v>
      </c>
      <c r="AA154" s="208" t="str">
        <f t="shared" si="34"/>
        <v>enter method</v>
      </c>
      <c r="AB154" s="208" t="str">
        <f t="shared" si="35"/>
        <v>enter method</v>
      </c>
      <c r="AC154" s="208" t="str">
        <f t="shared" si="36"/>
        <v>enter method</v>
      </c>
      <c r="AD154" s="208" t="str">
        <f t="shared" si="37"/>
        <v>enter method</v>
      </c>
      <c r="AE154" s="208" t="str">
        <f t="shared" si="38"/>
        <v>enter method</v>
      </c>
      <c r="AF154" s="208"/>
      <c r="AG154" s="276" t="s">
        <v>361</v>
      </c>
      <c r="AH154" s="267">
        <v>5.6</v>
      </c>
      <c r="AI154" s="7">
        <v>5</v>
      </c>
    </row>
    <row r="155" spans="1:35" x14ac:dyDescent="0.2">
      <c r="A155" s="4"/>
      <c r="B155" s="635" t="s">
        <v>190</v>
      </c>
      <c r="C155" s="211" t="s">
        <v>70</v>
      </c>
      <c r="D155" s="634"/>
      <c r="E155" s="631"/>
      <c r="F155" s="632"/>
      <c r="G155" s="633"/>
      <c r="H155" s="628"/>
      <c r="I155" s="628"/>
      <c r="J155" s="628"/>
      <c r="K155" s="628"/>
      <c r="L155" s="628"/>
      <c r="M155" s="628"/>
      <c r="N155" s="628"/>
      <c r="O155" s="628"/>
      <c r="P155" s="628"/>
      <c r="R155" s="276" t="s">
        <v>365</v>
      </c>
      <c r="S155" s="204" t="str">
        <f t="shared" si="39"/>
        <v>enter method</v>
      </c>
      <c r="T155" s="208" t="str">
        <f t="shared" si="27"/>
        <v>enter method</v>
      </c>
      <c r="U155" s="209" t="str">
        <f t="shared" si="28"/>
        <v>enter method</v>
      </c>
      <c r="V155" s="210" t="str">
        <f t="shared" si="29"/>
        <v>enter method</v>
      </c>
      <c r="W155" s="208" t="str">
        <f t="shared" si="30"/>
        <v>enter method</v>
      </c>
      <c r="X155" s="208" t="str">
        <f t="shared" si="31"/>
        <v>enter method</v>
      </c>
      <c r="Y155" s="208" t="str">
        <f t="shared" si="32"/>
        <v>enter method</v>
      </c>
      <c r="Z155" s="208" t="str">
        <f t="shared" si="33"/>
        <v>enter method</v>
      </c>
      <c r="AA155" s="208" t="str">
        <f t="shared" si="34"/>
        <v>enter method</v>
      </c>
      <c r="AB155" s="208" t="str">
        <f t="shared" si="35"/>
        <v>enter method</v>
      </c>
      <c r="AC155" s="208" t="str">
        <f t="shared" si="36"/>
        <v>enter method</v>
      </c>
      <c r="AD155" s="208" t="str">
        <f t="shared" si="37"/>
        <v>enter method</v>
      </c>
      <c r="AE155" s="208" t="str">
        <f t="shared" si="38"/>
        <v>enter method</v>
      </c>
      <c r="AF155" s="208"/>
      <c r="AG155" s="276" t="s">
        <v>365</v>
      </c>
      <c r="AH155" s="267">
        <v>7.5</v>
      </c>
      <c r="AI155" s="7">
        <v>9</v>
      </c>
    </row>
    <row r="156" spans="1:35" x14ac:dyDescent="0.2">
      <c r="A156" s="4"/>
      <c r="B156" s="635" t="s">
        <v>190</v>
      </c>
      <c r="C156" s="211" t="s">
        <v>69</v>
      </c>
      <c r="D156" s="634"/>
      <c r="E156" s="631"/>
      <c r="F156" s="632"/>
      <c r="G156" s="633"/>
      <c r="H156" s="628"/>
      <c r="I156" s="628"/>
      <c r="J156" s="628"/>
      <c r="K156" s="628"/>
      <c r="L156" s="628"/>
      <c r="M156" s="628"/>
      <c r="N156" s="628"/>
      <c r="O156" s="628"/>
      <c r="P156" s="628"/>
      <c r="R156" s="276" t="s">
        <v>366</v>
      </c>
      <c r="S156" s="204" t="str">
        <f t="shared" si="39"/>
        <v>enter method</v>
      </c>
      <c r="T156" s="208" t="str">
        <f t="shared" si="27"/>
        <v>enter method</v>
      </c>
      <c r="U156" s="209" t="str">
        <f t="shared" si="28"/>
        <v>enter method</v>
      </c>
      <c r="V156" s="210" t="str">
        <f t="shared" si="29"/>
        <v>enter method</v>
      </c>
      <c r="W156" s="208" t="str">
        <f t="shared" si="30"/>
        <v>enter method</v>
      </c>
      <c r="X156" s="208" t="str">
        <f t="shared" si="31"/>
        <v>enter method</v>
      </c>
      <c r="Y156" s="208" t="str">
        <f t="shared" si="32"/>
        <v>enter method</v>
      </c>
      <c r="Z156" s="208" t="str">
        <f t="shared" si="33"/>
        <v>enter method</v>
      </c>
      <c r="AA156" s="208" t="str">
        <f t="shared" si="34"/>
        <v>enter method</v>
      </c>
      <c r="AB156" s="208" t="str">
        <f t="shared" si="35"/>
        <v>enter method</v>
      </c>
      <c r="AC156" s="208" t="str">
        <f t="shared" si="36"/>
        <v>enter method</v>
      </c>
      <c r="AD156" s="208" t="str">
        <f t="shared" si="37"/>
        <v>enter method</v>
      </c>
      <c r="AE156" s="208" t="str">
        <f t="shared" si="38"/>
        <v>enter method</v>
      </c>
      <c r="AF156" s="208"/>
      <c r="AG156" s="276" t="s">
        <v>366</v>
      </c>
      <c r="AH156" s="267">
        <v>6.7</v>
      </c>
      <c r="AI156" s="7">
        <v>5</v>
      </c>
    </row>
    <row r="157" spans="1:35" x14ac:dyDescent="0.2">
      <c r="A157" s="4"/>
      <c r="B157" s="635" t="s">
        <v>190</v>
      </c>
      <c r="C157" s="211" t="s">
        <v>445</v>
      </c>
      <c r="D157" s="634"/>
      <c r="E157" s="631"/>
      <c r="F157" s="632"/>
      <c r="G157" s="633"/>
      <c r="H157" s="628"/>
      <c r="I157" s="628"/>
      <c r="J157" s="628"/>
      <c r="K157" s="628"/>
      <c r="L157" s="628"/>
      <c r="M157" s="628"/>
      <c r="N157" s="628"/>
      <c r="O157" s="628"/>
      <c r="P157" s="628"/>
      <c r="R157" s="276" t="s">
        <v>445</v>
      </c>
      <c r="S157" s="204" t="str">
        <f t="shared" si="39"/>
        <v>enter method</v>
      </c>
      <c r="T157" s="208" t="str">
        <f t="shared" si="27"/>
        <v>enter method</v>
      </c>
      <c r="U157" s="209" t="str">
        <f t="shared" si="28"/>
        <v>enter method</v>
      </c>
      <c r="V157" s="210" t="str">
        <f t="shared" si="29"/>
        <v>enter method</v>
      </c>
      <c r="W157" s="208" t="str">
        <f t="shared" si="30"/>
        <v>enter method</v>
      </c>
      <c r="X157" s="208" t="str">
        <f t="shared" si="31"/>
        <v>enter method</v>
      </c>
      <c r="Y157" s="208" t="str">
        <f t="shared" si="32"/>
        <v>enter method</v>
      </c>
      <c r="Z157" s="208" t="str">
        <f t="shared" si="33"/>
        <v>enter method</v>
      </c>
      <c r="AA157" s="208" t="str">
        <f t="shared" si="34"/>
        <v>enter method</v>
      </c>
      <c r="AB157" s="208" t="str">
        <f t="shared" si="35"/>
        <v>enter method</v>
      </c>
      <c r="AC157" s="208" t="str">
        <f t="shared" si="36"/>
        <v>enter method</v>
      </c>
      <c r="AD157" s="208" t="str">
        <f t="shared" si="37"/>
        <v>enter method</v>
      </c>
      <c r="AE157" s="208" t="str">
        <f t="shared" si="38"/>
        <v>enter method</v>
      </c>
      <c r="AF157" s="208"/>
      <c r="AG157" s="276" t="s">
        <v>445</v>
      </c>
      <c r="AH157" s="267">
        <v>6.3</v>
      </c>
      <c r="AI157" s="7">
        <v>6</v>
      </c>
    </row>
    <row r="158" spans="1:35" x14ac:dyDescent="0.2">
      <c r="A158" s="4"/>
      <c r="B158" s="7" t="s">
        <v>190</v>
      </c>
      <c r="C158" s="276" t="s">
        <v>175</v>
      </c>
      <c r="D158" s="634"/>
      <c r="E158" s="631"/>
      <c r="F158" s="632"/>
      <c r="G158" s="633"/>
      <c r="H158" s="628"/>
      <c r="I158" s="628"/>
      <c r="J158" s="628"/>
      <c r="K158" s="628"/>
      <c r="L158" s="628"/>
      <c r="M158" s="628"/>
      <c r="N158" s="628"/>
      <c r="O158" s="628"/>
      <c r="P158" s="628"/>
      <c r="R158" s="276" t="s">
        <v>175</v>
      </c>
      <c r="S158" s="204" t="str">
        <f t="shared" si="39"/>
        <v>enter method</v>
      </c>
      <c r="T158" s="208" t="str">
        <f t="shared" si="27"/>
        <v>enter method</v>
      </c>
      <c r="U158" s="209" t="str">
        <f t="shared" si="28"/>
        <v>enter method</v>
      </c>
      <c r="V158" s="210" t="str">
        <f t="shared" si="29"/>
        <v>enter method</v>
      </c>
      <c r="W158" s="208" t="str">
        <f t="shared" si="30"/>
        <v>enter method</v>
      </c>
      <c r="X158" s="208" t="str">
        <f t="shared" si="31"/>
        <v>enter method</v>
      </c>
      <c r="Y158" s="208" t="str">
        <f t="shared" si="32"/>
        <v>enter method</v>
      </c>
      <c r="Z158" s="208" t="str">
        <f t="shared" si="33"/>
        <v>enter method</v>
      </c>
      <c r="AA158" s="208" t="str">
        <f t="shared" si="34"/>
        <v>enter method</v>
      </c>
      <c r="AB158" s="208" t="str">
        <f t="shared" si="35"/>
        <v>enter method</v>
      </c>
      <c r="AC158" s="208" t="str">
        <f t="shared" si="36"/>
        <v>enter method</v>
      </c>
      <c r="AD158" s="208" t="str">
        <f t="shared" si="37"/>
        <v>enter method</v>
      </c>
      <c r="AE158" s="208" t="str">
        <f t="shared" si="38"/>
        <v>enter method</v>
      </c>
      <c r="AF158" s="208"/>
      <c r="AG158" s="276" t="s">
        <v>175</v>
      </c>
      <c r="AH158" s="267">
        <v>6.3</v>
      </c>
      <c r="AI158" s="7">
        <v>5</v>
      </c>
    </row>
    <row r="159" spans="1:35" x14ac:dyDescent="0.2">
      <c r="A159" s="4"/>
      <c r="B159" s="7" t="s">
        <v>190</v>
      </c>
      <c r="C159" s="276" t="s">
        <v>180</v>
      </c>
      <c r="D159" s="634"/>
      <c r="E159" s="631"/>
      <c r="F159" s="632"/>
      <c r="G159" s="633"/>
      <c r="H159" s="628"/>
      <c r="I159" s="628"/>
      <c r="J159" s="628"/>
      <c r="K159" s="628"/>
      <c r="L159" s="628"/>
      <c r="M159" s="628"/>
      <c r="N159" s="628"/>
      <c r="O159" s="628"/>
      <c r="P159" s="628"/>
      <c r="R159" s="276" t="s">
        <v>180</v>
      </c>
      <c r="S159" s="204" t="str">
        <f t="shared" si="39"/>
        <v>enter method</v>
      </c>
      <c r="T159" s="208" t="str">
        <f t="shared" si="27"/>
        <v>enter method</v>
      </c>
      <c r="U159" s="209" t="str">
        <f t="shared" si="28"/>
        <v>enter method</v>
      </c>
      <c r="V159" s="210" t="str">
        <f t="shared" si="29"/>
        <v>enter method</v>
      </c>
      <c r="W159" s="208" t="str">
        <f t="shared" si="30"/>
        <v>enter method</v>
      </c>
      <c r="X159" s="208" t="str">
        <f t="shared" si="31"/>
        <v>enter method</v>
      </c>
      <c r="Y159" s="208" t="str">
        <f t="shared" si="32"/>
        <v>enter method</v>
      </c>
      <c r="Z159" s="208" t="str">
        <f t="shared" si="33"/>
        <v>enter method</v>
      </c>
      <c r="AA159" s="208" t="str">
        <f t="shared" si="34"/>
        <v>enter method</v>
      </c>
      <c r="AB159" s="208" t="str">
        <f t="shared" si="35"/>
        <v>enter method</v>
      </c>
      <c r="AC159" s="208" t="str">
        <f t="shared" si="36"/>
        <v>enter method</v>
      </c>
      <c r="AD159" s="208" t="str">
        <f t="shared" si="37"/>
        <v>enter method</v>
      </c>
      <c r="AE159" s="208" t="str">
        <f t="shared" si="38"/>
        <v>enter method</v>
      </c>
      <c r="AF159" s="208"/>
      <c r="AG159" s="276" t="s">
        <v>180</v>
      </c>
      <c r="AH159" s="267">
        <v>7.4</v>
      </c>
      <c r="AI159" s="7">
        <v>6</v>
      </c>
    </row>
    <row r="160" spans="1:35" x14ac:dyDescent="0.2">
      <c r="A160" s="4"/>
      <c r="B160" s="7" t="s">
        <v>190</v>
      </c>
      <c r="C160" s="276" t="s">
        <v>372</v>
      </c>
      <c r="D160" s="634"/>
      <c r="E160" s="631"/>
      <c r="F160" s="632"/>
      <c r="G160" s="633"/>
      <c r="H160" s="628"/>
      <c r="I160" s="628"/>
      <c r="J160" s="628"/>
      <c r="K160" s="628"/>
      <c r="L160" s="628"/>
      <c r="M160" s="628"/>
      <c r="N160" s="628"/>
      <c r="O160" s="628"/>
      <c r="P160" s="628"/>
      <c r="R160" s="276" t="s">
        <v>372</v>
      </c>
      <c r="S160" s="204" t="str">
        <f t="shared" si="39"/>
        <v>enter method</v>
      </c>
      <c r="T160" s="208" t="str">
        <f t="shared" si="27"/>
        <v>enter method</v>
      </c>
      <c r="U160" s="209" t="str">
        <f t="shared" si="28"/>
        <v>enter method</v>
      </c>
      <c r="V160" s="210" t="str">
        <f t="shared" si="29"/>
        <v>enter method</v>
      </c>
      <c r="W160" s="208" t="str">
        <f t="shared" si="30"/>
        <v>enter method</v>
      </c>
      <c r="X160" s="208" t="str">
        <f t="shared" si="31"/>
        <v>enter method</v>
      </c>
      <c r="Y160" s="208" t="str">
        <f t="shared" si="32"/>
        <v>enter method</v>
      </c>
      <c r="Z160" s="208" t="str">
        <f t="shared" si="33"/>
        <v>enter method</v>
      </c>
      <c r="AA160" s="208" t="str">
        <f t="shared" si="34"/>
        <v>enter method</v>
      </c>
      <c r="AB160" s="208" t="str">
        <f t="shared" si="35"/>
        <v>enter method</v>
      </c>
      <c r="AC160" s="208" t="str">
        <f t="shared" si="36"/>
        <v>enter method</v>
      </c>
      <c r="AD160" s="208" t="str">
        <f t="shared" si="37"/>
        <v>enter method</v>
      </c>
      <c r="AE160" s="208" t="str">
        <f t="shared" si="38"/>
        <v>enter method</v>
      </c>
      <c r="AF160" s="208"/>
      <c r="AG160" s="276" t="s">
        <v>372</v>
      </c>
      <c r="AH160" s="267">
        <v>3.6</v>
      </c>
      <c r="AI160" s="7">
        <v>6</v>
      </c>
    </row>
    <row r="161" spans="1:35" x14ac:dyDescent="0.2">
      <c r="A161" s="4"/>
      <c r="C161" s="276" t="s">
        <v>20</v>
      </c>
      <c r="D161" s="634"/>
      <c r="E161" s="631"/>
      <c r="F161" s="632"/>
      <c r="G161" s="633"/>
      <c r="H161" s="628"/>
      <c r="I161" s="628"/>
      <c r="J161" s="628"/>
      <c r="K161" s="628"/>
      <c r="L161" s="628"/>
      <c r="M161" s="628"/>
      <c r="N161" s="628"/>
      <c r="O161" s="628"/>
      <c r="P161" s="628"/>
      <c r="R161" s="276" t="s">
        <v>20</v>
      </c>
      <c r="S161" s="204" t="str">
        <f t="shared" si="39"/>
        <v>enter method</v>
      </c>
      <c r="T161" s="208" t="str">
        <f t="shared" si="27"/>
        <v>enter method</v>
      </c>
      <c r="U161" s="209" t="str">
        <f t="shared" si="28"/>
        <v>enter method</v>
      </c>
      <c r="V161" s="210" t="str">
        <f t="shared" si="29"/>
        <v>enter method</v>
      </c>
      <c r="W161" s="208" t="str">
        <f t="shared" si="30"/>
        <v>enter method</v>
      </c>
      <c r="X161" s="208" t="str">
        <f t="shared" si="31"/>
        <v>enter method</v>
      </c>
      <c r="Y161" s="208" t="str">
        <f t="shared" si="32"/>
        <v>enter method</v>
      </c>
      <c r="Z161" s="208" t="str">
        <f t="shared" si="33"/>
        <v>enter method</v>
      </c>
      <c r="AA161" s="208" t="str">
        <f t="shared" si="34"/>
        <v>enter method</v>
      </c>
      <c r="AB161" s="208" t="str">
        <f t="shared" si="35"/>
        <v>enter method</v>
      </c>
      <c r="AC161" s="208" t="str">
        <f t="shared" si="36"/>
        <v>enter method</v>
      </c>
      <c r="AD161" s="208" t="str">
        <f t="shared" si="37"/>
        <v>enter method</v>
      </c>
      <c r="AE161" s="208" t="str">
        <f t="shared" si="38"/>
        <v>enter method</v>
      </c>
      <c r="AF161" s="208"/>
      <c r="AG161" s="276" t="s">
        <v>20</v>
      </c>
      <c r="AH161" s="267">
        <v>2.9</v>
      </c>
      <c r="AI161" s="7">
        <v>3</v>
      </c>
    </row>
    <row r="162" spans="1:35" x14ac:dyDescent="0.2">
      <c r="A162" s="4"/>
      <c r="C162" s="277"/>
      <c r="D162" s="634"/>
      <c r="E162" s="631"/>
      <c r="F162" s="632"/>
      <c r="G162" s="633"/>
      <c r="H162" s="628"/>
      <c r="I162" s="628"/>
      <c r="J162" s="628"/>
      <c r="K162" s="628"/>
      <c r="L162" s="628"/>
      <c r="M162" s="628"/>
      <c r="N162" s="628"/>
      <c r="O162" s="628"/>
      <c r="P162" s="628"/>
      <c r="R162" s="277"/>
      <c r="S162" s="204"/>
      <c r="T162" s="208"/>
      <c r="U162" s="209"/>
      <c r="V162" s="210"/>
      <c r="W162" s="208"/>
      <c r="X162" s="208"/>
      <c r="Y162" s="208"/>
      <c r="Z162" s="208"/>
      <c r="AA162" s="208"/>
      <c r="AB162" s="208"/>
      <c r="AC162" s="208"/>
      <c r="AD162" s="208"/>
      <c r="AE162" s="208"/>
      <c r="AF162" s="208"/>
      <c r="AG162" s="277"/>
      <c r="AH162" s="267"/>
    </row>
    <row r="163" spans="1:35" x14ac:dyDescent="0.2">
      <c r="A163" s="277" t="s">
        <v>473</v>
      </c>
      <c r="C163" s="276" t="s">
        <v>373</v>
      </c>
      <c r="D163" s="634"/>
      <c r="E163" s="631"/>
      <c r="F163" s="632"/>
      <c r="G163" s="633"/>
      <c r="H163" s="628"/>
      <c r="I163" s="628"/>
      <c r="J163" s="628"/>
      <c r="K163" s="628"/>
      <c r="L163" s="628"/>
      <c r="M163" s="628"/>
      <c r="N163" s="628"/>
      <c r="O163" s="628"/>
      <c r="P163" s="628"/>
      <c r="R163" s="276" t="s">
        <v>373</v>
      </c>
      <c r="S163" s="204" t="str">
        <f t="shared" si="39"/>
        <v>enter method</v>
      </c>
      <c r="T163" s="208" t="str">
        <f t="shared" si="27"/>
        <v>enter method</v>
      </c>
      <c r="U163" s="209" t="str">
        <f t="shared" si="28"/>
        <v>enter method</v>
      </c>
      <c r="V163" s="210" t="str">
        <f t="shared" si="29"/>
        <v>enter method</v>
      </c>
      <c r="W163" s="208" t="str">
        <f t="shared" si="30"/>
        <v>enter method</v>
      </c>
      <c r="X163" s="208" t="str">
        <f t="shared" si="31"/>
        <v>enter method</v>
      </c>
      <c r="Y163" s="208" t="str">
        <f t="shared" si="32"/>
        <v>enter method</v>
      </c>
      <c r="Z163" s="208" t="str">
        <f t="shared" si="33"/>
        <v>enter method</v>
      </c>
      <c r="AA163" s="208" t="str">
        <f t="shared" si="34"/>
        <v>enter method</v>
      </c>
      <c r="AB163" s="208" t="str">
        <f t="shared" si="35"/>
        <v>enter method</v>
      </c>
      <c r="AC163" s="208" t="str">
        <f t="shared" si="36"/>
        <v>enter method</v>
      </c>
      <c r="AD163" s="208" t="str">
        <f t="shared" si="37"/>
        <v>enter method</v>
      </c>
      <c r="AE163" s="208" t="str">
        <f t="shared" si="38"/>
        <v>enter method</v>
      </c>
      <c r="AF163" s="208"/>
      <c r="AG163" s="276" t="s">
        <v>373</v>
      </c>
      <c r="AH163" s="267">
        <v>7.3</v>
      </c>
      <c r="AI163" s="7">
        <v>7</v>
      </c>
    </row>
    <row r="164" spans="1:35" x14ac:dyDescent="0.2">
      <c r="A164" s="4"/>
      <c r="C164" s="277"/>
      <c r="D164" s="634"/>
      <c r="E164" s="631"/>
      <c r="F164" s="632"/>
      <c r="G164" s="633"/>
      <c r="H164" s="628"/>
      <c r="I164" s="628"/>
      <c r="J164" s="628"/>
      <c r="K164" s="628"/>
      <c r="L164" s="628"/>
      <c r="M164" s="628"/>
      <c r="N164" s="628"/>
      <c r="O164" s="628"/>
      <c r="P164" s="628"/>
      <c r="R164" s="277"/>
      <c r="S164" s="204"/>
      <c r="T164" s="208"/>
      <c r="U164" s="209"/>
      <c r="V164" s="210"/>
      <c r="W164" s="208"/>
      <c r="X164" s="208"/>
      <c r="Y164" s="208"/>
      <c r="Z164" s="208"/>
      <c r="AA164" s="208"/>
      <c r="AB164" s="208"/>
      <c r="AC164" s="208"/>
      <c r="AD164" s="208"/>
      <c r="AE164" s="208"/>
      <c r="AF164" s="208"/>
      <c r="AG164" s="277"/>
      <c r="AH164" s="267"/>
    </row>
    <row r="165" spans="1:35" x14ac:dyDescent="0.2">
      <c r="A165" s="277" t="s">
        <v>22</v>
      </c>
      <c r="C165" s="276" t="s">
        <v>176</v>
      </c>
      <c r="D165" s="634"/>
      <c r="E165" s="631"/>
      <c r="F165" s="632"/>
      <c r="G165" s="633"/>
      <c r="H165" s="628"/>
      <c r="I165" s="628"/>
      <c r="J165" s="628"/>
      <c r="K165" s="628"/>
      <c r="L165" s="628"/>
      <c r="M165" s="628"/>
      <c r="N165" s="628"/>
      <c r="O165" s="628"/>
      <c r="P165" s="628"/>
      <c r="R165" s="276" t="s">
        <v>176</v>
      </c>
      <c r="S165" s="204" t="str">
        <f t="shared" si="39"/>
        <v>enter method</v>
      </c>
      <c r="T165" s="208" t="str">
        <f t="shared" si="27"/>
        <v>enter method</v>
      </c>
      <c r="U165" s="209" t="str">
        <f t="shared" si="28"/>
        <v>enter method</v>
      </c>
      <c r="V165" s="210" t="str">
        <f t="shared" si="29"/>
        <v>enter method</v>
      </c>
      <c r="W165" s="208" t="str">
        <f t="shared" si="30"/>
        <v>enter method</v>
      </c>
      <c r="X165" s="208" t="str">
        <f t="shared" si="31"/>
        <v>enter method</v>
      </c>
      <c r="Y165" s="208" t="str">
        <f t="shared" si="32"/>
        <v>enter method</v>
      </c>
      <c r="Z165" s="208" t="str">
        <f t="shared" si="33"/>
        <v>enter method</v>
      </c>
      <c r="AA165" s="208" t="str">
        <f t="shared" si="34"/>
        <v>enter method</v>
      </c>
      <c r="AB165" s="208" t="str">
        <f t="shared" si="35"/>
        <v>enter method</v>
      </c>
      <c r="AC165" s="208" t="str">
        <f t="shared" si="36"/>
        <v>enter method</v>
      </c>
      <c r="AD165" s="208" t="str">
        <f t="shared" si="37"/>
        <v>enter method</v>
      </c>
      <c r="AE165" s="208" t="str">
        <f t="shared" si="38"/>
        <v>enter method</v>
      </c>
      <c r="AF165" s="208"/>
      <c r="AG165" s="276" t="s">
        <v>176</v>
      </c>
      <c r="AH165" s="267">
        <v>7</v>
      </c>
      <c r="AI165" s="7">
        <v>7</v>
      </c>
    </row>
    <row r="166" spans="1:35" x14ac:dyDescent="0.2">
      <c r="A166" s="4"/>
      <c r="C166" s="277"/>
      <c r="D166" s="634"/>
      <c r="E166" s="631"/>
      <c r="F166" s="632"/>
      <c r="G166" s="633"/>
      <c r="H166" s="628"/>
      <c r="I166" s="628"/>
      <c r="J166" s="628"/>
      <c r="K166" s="628"/>
      <c r="L166" s="628"/>
      <c r="M166" s="628"/>
      <c r="N166" s="628"/>
      <c r="O166" s="628"/>
      <c r="P166" s="628"/>
      <c r="R166" s="277"/>
      <c r="S166" s="204"/>
      <c r="T166" s="208"/>
      <c r="U166" s="209"/>
      <c r="V166" s="210"/>
      <c r="W166" s="208"/>
      <c r="X166" s="208"/>
      <c r="Y166" s="208"/>
      <c r="Z166" s="208"/>
      <c r="AA166" s="208"/>
      <c r="AB166" s="208"/>
      <c r="AC166" s="208"/>
      <c r="AD166" s="208"/>
      <c r="AE166" s="208"/>
      <c r="AF166" s="208"/>
      <c r="AG166" s="277"/>
      <c r="AH166" s="267"/>
    </row>
    <row r="167" spans="1:35" x14ac:dyDescent="0.2">
      <c r="A167" s="277" t="s">
        <v>374</v>
      </c>
      <c r="C167" s="276" t="s">
        <v>375</v>
      </c>
      <c r="D167" s="634"/>
      <c r="E167" s="631"/>
      <c r="F167" s="632"/>
      <c r="G167" s="633"/>
      <c r="H167" s="628"/>
      <c r="I167" s="628"/>
      <c r="J167" s="628"/>
      <c r="K167" s="628"/>
      <c r="L167" s="628"/>
      <c r="M167" s="628"/>
      <c r="N167" s="628"/>
      <c r="O167" s="628"/>
      <c r="P167" s="628"/>
      <c r="R167" s="276" t="s">
        <v>375</v>
      </c>
      <c r="S167" s="204" t="str">
        <f t="shared" si="39"/>
        <v>enter method</v>
      </c>
      <c r="T167" s="208" t="str">
        <f t="shared" si="27"/>
        <v>enter method</v>
      </c>
      <c r="U167" s="209" t="str">
        <f t="shared" si="28"/>
        <v>enter method</v>
      </c>
      <c r="V167" s="210" t="str">
        <f t="shared" si="29"/>
        <v>enter method</v>
      </c>
      <c r="W167" s="208" t="str">
        <f t="shared" si="30"/>
        <v>enter method</v>
      </c>
      <c r="X167" s="208" t="str">
        <f t="shared" si="31"/>
        <v>enter method</v>
      </c>
      <c r="Y167" s="208" t="str">
        <f t="shared" si="32"/>
        <v>enter method</v>
      </c>
      <c r="Z167" s="208" t="str">
        <f t="shared" si="33"/>
        <v>enter method</v>
      </c>
      <c r="AA167" s="208" t="str">
        <f t="shared" si="34"/>
        <v>enter method</v>
      </c>
      <c r="AB167" s="208" t="str">
        <f t="shared" si="35"/>
        <v>enter method</v>
      </c>
      <c r="AC167" s="208" t="str">
        <f t="shared" si="36"/>
        <v>enter method</v>
      </c>
      <c r="AD167" s="208" t="str">
        <f t="shared" si="37"/>
        <v>enter method</v>
      </c>
      <c r="AE167" s="208" t="str">
        <f t="shared" si="38"/>
        <v>enter method</v>
      </c>
      <c r="AF167" s="208"/>
      <c r="AG167" s="276" t="s">
        <v>375</v>
      </c>
      <c r="AH167" s="267">
        <v>1.3</v>
      </c>
      <c r="AI167" s="7">
        <v>4</v>
      </c>
    </row>
    <row r="168" spans="1:35" x14ac:dyDescent="0.2">
      <c r="A168" s="277"/>
      <c r="C168" s="211"/>
      <c r="D168" s="634"/>
      <c r="E168" s="631"/>
      <c r="F168" s="632"/>
      <c r="G168" s="633"/>
      <c r="H168" s="628"/>
      <c r="I168" s="628"/>
      <c r="J168" s="628"/>
      <c r="K168" s="628"/>
      <c r="L168" s="628"/>
      <c r="M168" s="628"/>
      <c r="N168" s="628"/>
      <c r="O168" s="628"/>
      <c r="P168" s="628"/>
      <c r="R168" s="276"/>
      <c r="S168" s="204"/>
      <c r="T168" s="208"/>
      <c r="U168" s="209"/>
      <c r="V168" s="210"/>
      <c r="W168" s="208"/>
      <c r="X168" s="208"/>
      <c r="Y168" s="208"/>
      <c r="Z168" s="208"/>
      <c r="AA168" s="208"/>
      <c r="AB168" s="208"/>
      <c r="AC168" s="208"/>
      <c r="AD168" s="208"/>
      <c r="AE168" s="208"/>
      <c r="AF168" s="208"/>
      <c r="AG168" s="276"/>
      <c r="AH168" s="267"/>
    </row>
    <row r="169" spans="1:35" x14ac:dyDescent="0.2">
      <c r="A169" s="277" t="s">
        <v>214</v>
      </c>
      <c r="D169" s="634"/>
      <c r="E169" s="631"/>
      <c r="F169" s="632"/>
      <c r="G169" s="633"/>
      <c r="H169" s="628"/>
      <c r="I169" s="628"/>
      <c r="J169" s="628"/>
      <c r="K169" s="628"/>
      <c r="L169" s="628"/>
      <c r="M169" s="628"/>
      <c r="N169" s="628"/>
      <c r="O169" s="628"/>
      <c r="P169" s="628"/>
      <c r="R169" s="277" t="s">
        <v>214</v>
      </c>
      <c r="S169" s="204" t="str">
        <f t="shared" si="39"/>
        <v>enter method</v>
      </c>
      <c r="T169" s="208" t="str">
        <f t="shared" si="27"/>
        <v>enter method</v>
      </c>
      <c r="U169" s="209" t="str">
        <f t="shared" si="28"/>
        <v>enter method</v>
      </c>
      <c r="V169" s="210" t="str">
        <f t="shared" si="29"/>
        <v>enter method</v>
      </c>
      <c r="W169" s="208" t="str">
        <f t="shared" si="30"/>
        <v>enter method</v>
      </c>
      <c r="X169" s="208" t="str">
        <f t="shared" si="31"/>
        <v>enter method</v>
      </c>
      <c r="Y169" s="208" t="str">
        <f t="shared" si="32"/>
        <v>enter method</v>
      </c>
      <c r="Z169" s="208" t="str">
        <f t="shared" si="33"/>
        <v>enter method</v>
      </c>
      <c r="AA169" s="208" t="str">
        <f t="shared" si="34"/>
        <v>enter method</v>
      </c>
      <c r="AB169" s="208" t="str">
        <f t="shared" si="35"/>
        <v>enter method</v>
      </c>
      <c r="AC169" s="208" t="str">
        <f t="shared" si="36"/>
        <v>enter method</v>
      </c>
      <c r="AD169" s="208" t="str">
        <f t="shared" si="37"/>
        <v>enter method</v>
      </c>
      <c r="AE169" s="208" t="str">
        <f t="shared" si="38"/>
        <v>enter method</v>
      </c>
      <c r="AF169" s="208"/>
      <c r="AG169" s="277" t="s">
        <v>214</v>
      </c>
      <c r="AH169" s="267">
        <v>5.3</v>
      </c>
      <c r="AI169" s="7">
        <v>6</v>
      </c>
    </row>
    <row r="170" spans="1:35" x14ac:dyDescent="0.2">
      <c r="A170" s="4"/>
      <c r="C170" s="277"/>
      <c r="D170" s="634"/>
      <c r="E170" s="631"/>
      <c r="F170" s="632"/>
      <c r="G170" s="633"/>
      <c r="H170" s="628"/>
      <c r="I170" s="628"/>
      <c r="J170" s="628"/>
      <c r="K170" s="628"/>
      <c r="L170" s="628"/>
      <c r="M170" s="628"/>
      <c r="N170" s="628"/>
      <c r="O170" s="628"/>
      <c r="P170" s="628"/>
      <c r="R170" s="277"/>
      <c r="S170" s="204"/>
      <c r="T170" s="208"/>
      <c r="U170" s="209"/>
      <c r="V170" s="210"/>
      <c r="W170" s="208"/>
      <c r="X170" s="208"/>
      <c r="Y170" s="208"/>
      <c r="Z170" s="208"/>
      <c r="AA170" s="208"/>
      <c r="AB170" s="208"/>
      <c r="AC170" s="208"/>
      <c r="AD170" s="208"/>
      <c r="AE170" s="208"/>
      <c r="AF170" s="208"/>
      <c r="AG170" s="277"/>
      <c r="AH170" s="267"/>
    </row>
    <row r="171" spans="1:35" x14ac:dyDescent="0.2">
      <c r="A171" s="277" t="s">
        <v>376</v>
      </c>
      <c r="B171" s="635" t="s">
        <v>377</v>
      </c>
      <c r="C171" s="211" t="s">
        <v>221</v>
      </c>
      <c r="D171" s="634"/>
      <c r="E171" s="631"/>
      <c r="F171" s="632"/>
      <c r="G171" s="633"/>
      <c r="H171" s="628"/>
      <c r="I171" s="628"/>
      <c r="J171" s="628"/>
      <c r="K171" s="628"/>
      <c r="L171" s="628"/>
      <c r="M171" s="628"/>
      <c r="N171" s="628"/>
      <c r="O171" s="628"/>
      <c r="P171" s="628"/>
      <c r="R171" s="276" t="s">
        <v>221</v>
      </c>
      <c r="S171" s="204" t="str">
        <f t="shared" si="39"/>
        <v>enter method</v>
      </c>
      <c r="T171" s="208" t="str">
        <f t="shared" si="27"/>
        <v>enter method</v>
      </c>
      <c r="U171" s="209" t="str">
        <f t="shared" si="28"/>
        <v>enter method</v>
      </c>
      <c r="V171" s="210" t="str">
        <f t="shared" si="29"/>
        <v>enter method</v>
      </c>
      <c r="W171" s="208" t="str">
        <f t="shared" si="30"/>
        <v>enter method</v>
      </c>
      <c r="X171" s="208" t="str">
        <f t="shared" si="31"/>
        <v>enter method</v>
      </c>
      <c r="Y171" s="208" t="str">
        <f t="shared" si="32"/>
        <v>enter method</v>
      </c>
      <c r="Z171" s="208" t="str">
        <f t="shared" si="33"/>
        <v>enter method</v>
      </c>
      <c r="AA171" s="208" t="str">
        <f t="shared" si="34"/>
        <v>enter method</v>
      </c>
      <c r="AB171" s="208" t="str">
        <f t="shared" si="35"/>
        <v>enter method</v>
      </c>
      <c r="AC171" s="208" t="str">
        <f t="shared" si="36"/>
        <v>enter method</v>
      </c>
      <c r="AD171" s="208" t="str">
        <f t="shared" si="37"/>
        <v>enter method</v>
      </c>
      <c r="AE171" s="208" t="str">
        <f t="shared" si="38"/>
        <v>enter method</v>
      </c>
      <c r="AF171" s="208"/>
      <c r="AG171" s="276" t="s">
        <v>221</v>
      </c>
      <c r="AH171" s="267">
        <v>5</v>
      </c>
      <c r="AI171" s="7">
        <v>5</v>
      </c>
    </row>
    <row r="172" spans="1:35" x14ac:dyDescent="0.2">
      <c r="A172" s="4"/>
      <c r="B172" s="635" t="s">
        <v>377</v>
      </c>
      <c r="C172" s="211" t="s">
        <v>220</v>
      </c>
      <c r="D172" s="634"/>
      <c r="E172" s="631"/>
      <c r="F172" s="632"/>
      <c r="G172" s="633"/>
      <c r="H172" s="628"/>
      <c r="I172" s="628"/>
      <c r="J172" s="628"/>
      <c r="K172" s="628"/>
      <c r="L172" s="628"/>
      <c r="M172" s="628"/>
      <c r="N172" s="628"/>
      <c r="O172" s="628"/>
      <c r="P172" s="628"/>
      <c r="R172" s="276" t="s">
        <v>220</v>
      </c>
      <c r="S172" s="204" t="str">
        <f t="shared" si="39"/>
        <v>enter method</v>
      </c>
      <c r="T172" s="208" t="str">
        <f t="shared" si="27"/>
        <v>enter method</v>
      </c>
      <c r="U172" s="209" t="str">
        <f t="shared" si="28"/>
        <v>enter method</v>
      </c>
      <c r="V172" s="210" t="str">
        <f t="shared" si="29"/>
        <v>enter method</v>
      </c>
      <c r="W172" s="208" t="str">
        <f t="shared" si="30"/>
        <v>enter method</v>
      </c>
      <c r="X172" s="208" t="str">
        <f t="shared" si="31"/>
        <v>enter method</v>
      </c>
      <c r="Y172" s="208" t="str">
        <f t="shared" si="32"/>
        <v>enter method</v>
      </c>
      <c r="Z172" s="208" t="str">
        <f t="shared" si="33"/>
        <v>enter method</v>
      </c>
      <c r="AA172" s="208" t="str">
        <f t="shared" si="34"/>
        <v>enter method</v>
      </c>
      <c r="AB172" s="208" t="str">
        <f t="shared" si="35"/>
        <v>enter method</v>
      </c>
      <c r="AC172" s="208" t="str">
        <f t="shared" si="36"/>
        <v>enter method</v>
      </c>
      <c r="AD172" s="208" t="str">
        <f t="shared" si="37"/>
        <v>enter method</v>
      </c>
      <c r="AE172" s="208" t="str">
        <f t="shared" si="38"/>
        <v>enter method</v>
      </c>
      <c r="AF172" s="208"/>
      <c r="AG172" s="276" t="s">
        <v>220</v>
      </c>
      <c r="AH172" s="267">
        <v>5</v>
      </c>
      <c r="AI172" s="7">
        <v>5</v>
      </c>
    </row>
    <row r="173" spans="1:35" x14ac:dyDescent="0.2">
      <c r="A173" s="4"/>
      <c r="B173" s="7" t="s">
        <v>377</v>
      </c>
      <c r="C173" s="276" t="s">
        <v>27</v>
      </c>
      <c r="D173" s="634"/>
      <c r="E173" s="631"/>
      <c r="F173" s="632"/>
      <c r="G173" s="633"/>
      <c r="H173" s="628"/>
      <c r="I173" s="628"/>
      <c r="J173" s="628"/>
      <c r="K173" s="628"/>
      <c r="L173" s="628"/>
      <c r="M173" s="628"/>
      <c r="N173" s="628"/>
      <c r="O173" s="628"/>
      <c r="P173" s="628"/>
      <c r="R173" s="276" t="s">
        <v>27</v>
      </c>
      <c r="S173" s="204" t="str">
        <f t="shared" si="39"/>
        <v>enter method</v>
      </c>
      <c r="T173" s="208" t="str">
        <f t="shared" si="27"/>
        <v>enter method</v>
      </c>
      <c r="U173" s="209" t="str">
        <f t="shared" si="28"/>
        <v>enter method</v>
      </c>
      <c r="V173" s="210" t="str">
        <f t="shared" si="29"/>
        <v>enter method</v>
      </c>
      <c r="W173" s="208" t="str">
        <f t="shared" si="30"/>
        <v>enter method</v>
      </c>
      <c r="X173" s="208" t="str">
        <f t="shared" si="31"/>
        <v>enter method</v>
      </c>
      <c r="Y173" s="208" t="str">
        <f t="shared" si="32"/>
        <v>enter method</v>
      </c>
      <c r="Z173" s="208" t="str">
        <f t="shared" si="33"/>
        <v>enter method</v>
      </c>
      <c r="AA173" s="208" t="str">
        <f t="shared" si="34"/>
        <v>enter method</v>
      </c>
      <c r="AB173" s="208" t="str">
        <f t="shared" si="35"/>
        <v>enter method</v>
      </c>
      <c r="AC173" s="208" t="str">
        <f t="shared" si="36"/>
        <v>enter method</v>
      </c>
      <c r="AD173" s="208" t="str">
        <f t="shared" si="37"/>
        <v>enter method</v>
      </c>
      <c r="AE173" s="208" t="str">
        <f t="shared" si="38"/>
        <v>enter method</v>
      </c>
      <c r="AF173" s="208"/>
      <c r="AG173" s="276" t="s">
        <v>27</v>
      </c>
      <c r="AH173" s="267">
        <v>5.5</v>
      </c>
      <c r="AI173" s="7">
        <v>5</v>
      </c>
    </row>
    <row r="174" spans="1:35" x14ac:dyDescent="0.2">
      <c r="A174" s="4"/>
      <c r="B174" s="7" t="s">
        <v>377</v>
      </c>
      <c r="C174" s="276" t="s">
        <v>28</v>
      </c>
      <c r="D174" s="634"/>
      <c r="E174" s="631"/>
      <c r="F174" s="632"/>
      <c r="G174" s="633"/>
      <c r="H174" s="628"/>
      <c r="I174" s="628"/>
      <c r="J174" s="628"/>
      <c r="K174" s="628"/>
      <c r="L174" s="628"/>
      <c r="M174" s="628"/>
      <c r="N174" s="628"/>
      <c r="O174" s="628"/>
      <c r="P174" s="628"/>
      <c r="R174" s="276" t="s">
        <v>28</v>
      </c>
      <c r="S174" s="204" t="str">
        <f t="shared" si="39"/>
        <v>enter method</v>
      </c>
      <c r="T174" s="208" t="str">
        <f t="shared" si="27"/>
        <v>enter method</v>
      </c>
      <c r="U174" s="209" t="str">
        <f t="shared" si="28"/>
        <v>enter method</v>
      </c>
      <c r="V174" s="210" t="str">
        <f t="shared" si="29"/>
        <v>enter method</v>
      </c>
      <c r="W174" s="208" t="str">
        <f t="shared" si="30"/>
        <v>enter method</v>
      </c>
      <c r="X174" s="208" t="str">
        <f t="shared" si="31"/>
        <v>enter method</v>
      </c>
      <c r="Y174" s="208" t="str">
        <f t="shared" si="32"/>
        <v>enter method</v>
      </c>
      <c r="Z174" s="208" t="str">
        <f t="shared" si="33"/>
        <v>enter method</v>
      </c>
      <c r="AA174" s="208" t="str">
        <f t="shared" si="34"/>
        <v>enter method</v>
      </c>
      <c r="AB174" s="208" t="str">
        <f t="shared" si="35"/>
        <v>enter method</v>
      </c>
      <c r="AC174" s="208" t="str">
        <f t="shared" si="36"/>
        <v>enter method</v>
      </c>
      <c r="AD174" s="208" t="str">
        <f t="shared" si="37"/>
        <v>enter method</v>
      </c>
      <c r="AE174" s="208" t="str">
        <f t="shared" si="38"/>
        <v>enter method</v>
      </c>
      <c r="AF174" s="208"/>
      <c r="AG174" s="276" t="s">
        <v>28</v>
      </c>
      <c r="AH174" s="267">
        <v>5.5</v>
      </c>
      <c r="AI174" s="7">
        <v>5</v>
      </c>
    </row>
    <row r="175" spans="1:35" x14ac:dyDescent="0.2">
      <c r="A175" s="4"/>
      <c r="B175" s="211" t="s">
        <v>218</v>
      </c>
      <c r="C175" s="635"/>
      <c r="D175" s="634"/>
      <c r="E175" s="631"/>
      <c r="F175" s="632"/>
      <c r="G175" s="633"/>
      <c r="H175" s="628"/>
      <c r="I175" s="628"/>
      <c r="J175" s="628"/>
      <c r="K175" s="628"/>
      <c r="L175" s="628"/>
      <c r="M175" s="628"/>
      <c r="N175" s="628"/>
      <c r="O175" s="628"/>
      <c r="P175" s="628"/>
      <c r="R175" s="276" t="s">
        <v>218</v>
      </c>
      <c r="S175" s="204" t="str">
        <f t="shared" si="39"/>
        <v>enter method</v>
      </c>
      <c r="T175" s="208" t="str">
        <f t="shared" si="27"/>
        <v>enter method</v>
      </c>
      <c r="U175" s="209" t="str">
        <f t="shared" si="28"/>
        <v>enter method</v>
      </c>
      <c r="V175" s="210" t="str">
        <f t="shared" si="29"/>
        <v>enter method</v>
      </c>
      <c r="W175" s="208" t="str">
        <f t="shared" si="30"/>
        <v>enter method</v>
      </c>
      <c r="X175" s="208" t="str">
        <f t="shared" si="31"/>
        <v>enter method</v>
      </c>
      <c r="Y175" s="208" t="str">
        <f t="shared" si="32"/>
        <v>enter method</v>
      </c>
      <c r="Z175" s="208" t="str">
        <f t="shared" si="33"/>
        <v>enter method</v>
      </c>
      <c r="AA175" s="208" t="str">
        <f t="shared" si="34"/>
        <v>enter method</v>
      </c>
      <c r="AB175" s="208" t="str">
        <f t="shared" si="35"/>
        <v>enter method</v>
      </c>
      <c r="AC175" s="208" t="str">
        <f t="shared" si="36"/>
        <v>enter method</v>
      </c>
      <c r="AD175" s="208" t="str">
        <f t="shared" si="37"/>
        <v>enter method</v>
      </c>
      <c r="AE175" s="208" t="str">
        <f t="shared" si="38"/>
        <v>enter method</v>
      </c>
      <c r="AF175" s="208"/>
      <c r="AG175" s="276" t="s">
        <v>218</v>
      </c>
      <c r="AH175" s="267">
        <v>0.7</v>
      </c>
      <c r="AI175" s="7">
        <v>5</v>
      </c>
    </row>
    <row r="176" spans="1:35" x14ac:dyDescent="0.2">
      <c r="A176" s="4"/>
      <c r="B176" s="211" t="s">
        <v>217</v>
      </c>
      <c r="C176" s="635"/>
      <c r="D176" s="634"/>
      <c r="E176" s="631"/>
      <c r="F176" s="632"/>
      <c r="G176" s="633"/>
      <c r="H176" s="628"/>
      <c r="I176" s="628"/>
      <c r="J176" s="628"/>
      <c r="K176" s="628"/>
      <c r="L176" s="628"/>
      <c r="M176" s="628"/>
      <c r="N176" s="628"/>
      <c r="O176" s="628"/>
      <c r="P176" s="628"/>
      <c r="R176" s="276" t="s">
        <v>217</v>
      </c>
      <c r="S176" s="204" t="str">
        <f t="shared" si="39"/>
        <v>enter method</v>
      </c>
      <c r="T176" s="208" t="str">
        <f t="shared" si="27"/>
        <v>enter method</v>
      </c>
      <c r="U176" s="209" t="str">
        <f t="shared" si="28"/>
        <v>enter method</v>
      </c>
      <c r="V176" s="210" t="str">
        <f t="shared" si="29"/>
        <v>enter method</v>
      </c>
      <c r="W176" s="208" t="str">
        <f t="shared" si="30"/>
        <v>enter method</v>
      </c>
      <c r="X176" s="208" t="str">
        <f t="shared" si="31"/>
        <v>enter method</v>
      </c>
      <c r="Y176" s="208" t="str">
        <f t="shared" si="32"/>
        <v>enter method</v>
      </c>
      <c r="Z176" s="208" t="str">
        <f t="shared" si="33"/>
        <v>enter method</v>
      </c>
      <c r="AA176" s="208" t="str">
        <f t="shared" si="34"/>
        <v>enter method</v>
      </c>
      <c r="AB176" s="208" t="str">
        <f t="shared" si="35"/>
        <v>enter method</v>
      </c>
      <c r="AC176" s="208" t="str">
        <f t="shared" si="36"/>
        <v>enter method</v>
      </c>
      <c r="AD176" s="208" t="str">
        <f t="shared" si="37"/>
        <v>enter method</v>
      </c>
      <c r="AE176" s="208" t="str">
        <f t="shared" si="38"/>
        <v>enter method</v>
      </c>
      <c r="AF176" s="208"/>
      <c r="AG176" s="276" t="s">
        <v>217</v>
      </c>
      <c r="AH176" s="267">
        <v>2.4</v>
      </c>
      <c r="AI176" s="7">
        <v>5</v>
      </c>
    </row>
    <row r="177" spans="1:35" x14ac:dyDescent="0.2">
      <c r="A177" s="4"/>
      <c r="B177" s="635" t="s">
        <v>64</v>
      </c>
      <c r="C177" s="211" t="s">
        <v>25</v>
      </c>
      <c r="D177" s="634"/>
      <c r="E177" s="631"/>
      <c r="F177" s="632"/>
      <c r="G177" s="633"/>
      <c r="H177" s="628"/>
      <c r="I177" s="628"/>
      <c r="J177" s="628"/>
      <c r="K177" s="628"/>
      <c r="L177" s="628"/>
      <c r="M177" s="628"/>
      <c r="N177" s="628"/>
      <c r="O177" s="628"/>
      <c r="P177" s="628"/>
      <c r="R177" s="276" t="s">
        <v>25</v>
      </c>
      <c r="S177" s="204" t="str">
        <f t="shared" si="39"/>
        <v>enter method</v>
      </c>
      <c r="T177" s="208" t="str">
        <f t="shared" si="27"/>
        <v>enter method</v>
      </c>
      <c r="U177" s="209" t="str">
        <f t="shared" si="28"/>
        <v>enter method</v>
      </c>
      <c r="V177" s="210" t="str">
        <f t="shared" si="29"/>
        <v>enter method</v>
      </c>
      <c r="W177" s="208" t="str">
        <f t="shared" si="30"/>
        <v>enter method</v>
      </c>
      <c r="X177" s="208" t="str">
        <f t="shared" si="31"/>
        <v>enter method</v>
      </c>
      <c r="Y177" s="208" t="str">
        <f t="shared" si="32"/>
        <v>enter method</v>
      </c>
      <c r="Z177" s="208" t="str">
        <f t="shared" si="33"/>
        <v>enter method</v>
      </c>
      <c r="AA177" s="208" t="str">
        <f t="shared" si="34"/>
        <v>enter method</v>
      </c>
      <c r="AB177" s="208" t="str">
        <f t="shared" si="35"/>
        <v>enter method</v>
      </c>
      <c r="AC177" s="208" t="str">
        <f t="shared" si="36"/>
        <v>enter method</v>
      </c>
      <c r="AD177" s="208" t="str">
        <f t="shared" si="37"/>
        <v>enter method</v>
      </c>
      <c r="AE177" s="208" t="str">
        <f t="shared" si="38"/>
        <v>enter method</v>
      </c>
      <c r="AF177" s="208"/>
      <c r="AG177" s="276" t="s">
        <v>25</v>
      </c>
      <c r="AH177" s="267">
        <v>5.0999999999999996</v>
      </c>
      <c r="AI177" s="7">
        <v>5.0999999999999996</v>
      </c>
    </row>
    <row r="178" spans="1:35" x14ac:dyDescent="0.2">
      <c r="A178" s="4"/>
      <c r="B178" s="7" t="s">
        <v>64</v>
      </c>
      <c r="C178" s="276" t="s">
        <v>454</v>
      </c>
      <c r="D178" s="634"/>
      <c r="E178" s="631"/>
      <c r="F178" s="632"/>
      <c r="G178" s="633"/>
      <c r="H178" s="628"/>
      <c r="I178" s="628"/>
      <c r="J178" s="628"/>
      <c r="K178" s="628"/>
      <c r="L178" s="628"/>
      <c r="M178" s="628"/>
      <c r="N178" s="628"/>
      <c r="O178" s="628"/>
      <c r="P178" s="628"/>
      <c r="R178" s="276" t="s">
        <v>454</v>
      </c>
      <c r="S178" s="204" t="str">
        <f t="shared" si="39"/>
        <v>enter method</v>
      </c>
      <c r="T178" s="208" t="str">
        <f t="shared" si="27"/>
        <v>enter method</v>
      </c>
      <c r="U178" s="209" t="str">
        <f t="shared" si="28"/>
        <v>enter method</v>
      </c>
      <c r="V178" s="210" t="str">
        <f t="shared" si="29"/>
        <v>enter method</v>
      </c>
      <c r="W178" s="208" t="str">
        <f t="shared" si="30"/>
        <v>enter method</v>
      </c>
      <c r="X178" s="208" t="str">
        <f t="shared" si="31"/>
        <v>enter method</v>
      </c>
      <c r="Y178" s="208" t="str">
        <f t="shared" si="32"/>
        <v>enter method</v>
      </c>
      <c r="Z178" s="208" t="str">
        <f t="shared" si="33"/>
        <v>enter method</v>
      </c>
      <c r="AA178" s="208" t="str">
        <f t="shared" si="34"/>
        <v>enter method</v>
      </c>
      <c r="AB178" s="208" t="str">
        <f t="shared" si="35"/>
        <v>enter method</v>
      </c>
      <c r="AC178" s="208" t="str">
        <f t="shared" si="36"/>
        <v>enter method</v>
      </c>
      <c r="AD178" s="208" t="str">
        <f t="shared" si="37"/>
        <v>enter method</v>
      </c>
      <c r="AE178" s="208" t="str">
        <f t="shared" si="38"/>
        <v>enter method</v>
      </c>
      <c r="AF178" s="208"/>
      <c r="AG178" s="276" t="s">
        <v>454</v>
      </c>
      <c r="AH178" s="267">
        <v>6.6</v>
      </c>
      <c r="AI178" s="7">
        <v>6.6</v>
      </c>
    </row>
    <row r="179" spans="1:35" x14ac:dyDescent="0.2">
      <c r="A179" s="4"/>
      <c r="B179" s="7" t="s">
        <v>64</v>
      </c>
      <c r="C179" s="276" t="s">
        <v>222</v>
      </c>
      <c r="D179" s="634"/>
      <c r="E179" s="631"/>
      <c r="F179" s="632"/>
      <c r="G179" s="633"/>
      <c r="H179" s="628"/>
      <c r="I179" s="628"/>
      <c r="J179" s="628"/>
      <c r="K179" s="628"/>
      <c r="L179" s="628"/>
      <c r="M179" s="628"/>
      <c r="N179" s="628"/>
      <c r="O179" s="628"/>
      <c r="P179" s="628"/>
      <c r="R179" s="276" t="s">
        <v>222</v>
      </c>
      <c r="S179" s="204" t="str">
        <f t="shared" si="39"/>
        <v>enter method</v>
      </c>
      <c r="T179" s="208" t="str">
        <f t="shared" si="27"/>
        <v>enter method</v>
      </c>
      <c r="U179" s="209" t="str">
        <f t="shared" si="28"/>
        <v>enter method</v>
      </c>
      <c r="V179" s="210" t="str">
        <f t="shared" si="29"/>
        <v>enter method</v>
      </c>
      <c r="W179" s="208" t="str">
        <f t="shared" si="30"/>
        <v>enter method</v>
      </c>
      <c r="X179" s="208" t="str">
        <f t="shared" si="31"/>
        <v>enter method</v>
      </c>
      <c r="Y179" s="208" t="str">
        <f t="shared" si="32"/>
        <v>enter method</v>
      </c>
      <c r="Z179" s="208" t="str">
        <f t="shared" si="33"/>
        <v>enter method</v>
      </c>
      <c r="AA179" s="208" t="str">
        <f t="shared" si="34"/>
        <v>enter method</v>
      </c>
      <c r="AB179" s="208" t="str">
        <f t="shared" si="35"/>
        <v>enter method</v>
      </c>
      <c r="AC179" s="208" t="str">
        <f t="shared" si="36"/>
        <v>enter method</v>
      </c>
      <c r="AD179" s="208" t="str">
        <f t="shared" si="37"/>
        <v>enter method</v>
      </c>
      <c r="AE179" s="208" t="str">
        <f t="shared" si="38"/>
        <v>enter method</v>
      </c>
      <c r="AF179" s="208"/>
      <c r="AG179" s="276" t="s">
        <v>222</v>
      </c>
      <c r="AH179" s="267">
        <v>8.4</v>
      </c>
      <c r="AI179" s="7">
        <v>8</v>
      </c>
    </row>
    <row r="180" spans="1:35" x14ac:dyDescent="0.2">
      <c r="A180" s="4"/>
      <c r="B180" s="7" t="s">
        <v>64</v>
      </c>
      <c r="C180" s="276" t="s">
        <v>379</v>
      </c>
      <c r="D180" s="634"/>
      <c r="E180" s="631"/>
      <c r="F180" s="632"/>
      <c r="G180" s="633"/>
      <c r="H180" s="628"/>
      <c r="I180" s="628"/>
      <c r="J180" s="628"/>
      <c r="K180" s="628"/>
      <c r="L180" s="628"/>
      <c r="M180" s="628"/>
      <c r="N180" s="628"/>
      <c r="O180" s="628"/>
      <c r="P180" s="628"/>
      <c r="R180" s="276" t="s">
        <v>379</v>
      </c>
      <c r="S180" s="204" t="str">
        <f t="shared" si="39"/>
        <v>enter method</v>
      </c>
      <c r="T180" s="208" t="str">
        <f t="shared" si="27"/>
        <v>enter method</v>
      </c>
      <c r="U180" s="209" t="str">
        <f t="shared" si="28"/>
        <v>enter method</v>
      </c>
      <c r="V180" s="210" t="str">
        <f t="shared" si="29"/>
        <v>enter method</v>
      </c>
      <c r="W180" s="208" t="str">
        <f t="shared" si="30"/>
        <v>enter method</v>
      </c>
      <c r="X180" s="208" t="str">
        <f t="shared" si="31"/>
        <v>enter method</v>
      </c>
      <c r="Y180" s="208" t="str">
        <f t="shared" si="32"/>
        <v>enter method</v>
      </c>
      <c r="Z180" s="208" t="str">
        <f t="shared" si="33"/>
        <v>enter method</v>
      </c>
      <c r="AA180" s="208" t="str">
        <f t="shared" si="34"/>
        <v>enter method</v>
      </c>
      <c r="AB180" s="208" t="str">
        <f t="shared" si="35"/>
        <v>enter method</v>
      </c>
      <c r="AC180" s="208" t="str">
        <f t="shared" si="36"/>
        <v>enter method</v>
      </c>
      <c r="AD180" s="208" t="str">
        <f t="shared" si="37"/>
        <v>enter method</v>
      </c>
      <c r="AE180" s="208" t="str">
        <f t="shared" si="38"/>
        <v>enter method</v>
      </c>
      <c r="AF180" s="208"/>
      <c r="AG180" s="276" t="s">
        <v>379</v>
      </c>
      <c r="AH180" s="267">
        <v>3.6</v>
      </c>
      <c r="AI180" s="7">
        <v>5</v>
      </c>
    </row>
    <row r="181" spans="1:35" x14ac:dyDescent="0.2">
      <c r="A181" s="4"/>
      <c r="B181" s="7" t="s">
        <v>219</v>
      </c>
      <c r="C181" s="276" t="s">
        <v>26</v>
      </c>
      <c r="D181" s="634"/>
      <c r="E181" s="631"/>
      <c r="F181" s="632"/>
      <c r="G181" s="633"/>
      <c r="H181" s="628"/>
      <c r="I181" s="628"/>
      <c r="J181" s="628"/>
      <c r="K181" s="628"/>
      <c r="L181" s="628"/>
      <c r="M181" s="628"/>
      <c r="N181" s="628"/>
      <c r="O181" s="628"/>
      <c r="P181" s="628"/>
      <c r="R181" s="276" t="s">
        <v>26</v>
      </c>
      <c r="S181" s="204" t="str">
        <f t="shared" si="39"/>
        <v>enter method</v>
      </c>
      <c r="T181" s="208" t="str">
        <f t="shared" si="27"/>
        <v>enter method</v>
      </c>
      <c r="U181" s="209" t="str">
        <f t="shared" si="28"/>
        <v>enter method</v>
      </c>
      <c r="V181" s="210" t="str">
        <f t="shared" si="29"/>
        <v>enter method</v>
      </c>
      <c r="W181" s="208" t="str">
        <f t="shared" si="30"/>
        <v>enter method</v>
      </c>
      <c r="X181" s="208" t="str">
        <f t="shared" si="31"/>
        <v>enter method</v>
      </c>
      <c r="Y181" s="208" t="str">
        <f t="shared" si="32"/>
        <v>enter method</v>
      </c>
      <c r="Z181" s="208" t="str">
        <f t="shared" si="33"/>
        <v>enter method</v>
      </c>
      <c r="AA181" s="208" t="str">
        <f t="shared" si="34"/>
        <v>enter method</v>
      </c>
      <c r="AB181" s="208" t="str">
        <f t="shared" si="35"/>
        <v>enter method</v>
      </c>
      <c r="AC181" s="208" t="str">
        <f t="shared" si="36"/>
        <v>enter method</v>
      </c>
      <c r="AD181" s="208" t="str">
        <f t="shared" si="37"/>
        <v>enter method</v>
      </c>
      <c r="AE181" s="208" t="str">
        <f t="shared" si="38"/>
        <v>enter method</v>
      </c>
      <c r="AF181" s="208"/>
      <c r="AG181" s="276" t="s">
        <v>26</v>
      </c>
      <c r="AH181" s="267">
        <v>4.5</v>
      </c>
      <c r="AI181" s="7">
        <v>5</v>
      </c>
    </row>
    <row r="182" spans="1:35" x14ac:dyDescent="0.2">
      <c r="A182" s="4"/>
      <c r="B182" s="7" t="s">
        <v>219</v>
      </c>
      <c r="C182" s="276" t="s">
        <v>456</v>
      </c>
      <c r="D182" s="634"/>
      <c r="E182" s="631"/>
      <c r="F182" s="632"/>
      <c r="G182" s="633"/>
      <c r="H182" s="628"/>
      <c r="I182" s="628"/>
      <c r="J182" s="628"/>
      <c r="K182" s="628"/>
      <c r="L182" s="628"/>
      <c r="M182" s="628"/>
      <c r="N182" s="628"/>
      <c r="O182" s="628"/>
      <c r="P182" s="628"/>
      <c r="R182" s="276" t="s">
        <v>456</v>
      </c>
      <c r="S182" s="204" t="str">
        <f t="shared" si="39"/>
        <v>enter method</v>
      </c>
      <c r="T182" s="208" t="str">
        <f t="shared" si="27"/>
        <v>enter method</v>
      </c>
      <c r="U182" s="209" t="str">
        <f t="shared" si="28"/>
        <v>enter method</v>
      </c>
      <c r="V182" s="210" t="str">
        <f t="shared" si="29"/>
        <v>enter method</v>
      </c>
      <c r="W182" s="208" t="str">
        <f t="shared" si="30"/>
        <v>enter method</v>
      </c>
      <c r="X182" s="208" t="str">
        <f t="shared" si="31"/>
        <v>enter method</v>
      </c>
      <c r="Y182" s="208" t="str">
        <f t="shared" si="32"/>
        <v>enter method</v>
      </c>
      <c r="Z182" s="208" t="str">
        <f t="shared" si="33"/>
        <v>enter method</v>
      </c>
      <c r="AA182" s="208" t="str">
        <f t="shared" si="34"/>
        <v>enter method</v>
      </c>
      <c r="AB182" s="208" t="str">
        <f t="shared" si="35"/>
        <v>enter method</v>
      </c>
      <c r="AC182" s="208" t="str">
        <f t="shared" si="36"/>
        <v>enter method</v>
      </c>
      <c r="AD182" s="208" t="str">
        <f t="shared" si="37"/>
        <v>enter method</v>
      </c>
      <c r="AE182" s="208" t="str">
        <f t="shared" si="38"/>
        <v>enter method</v>
      </c>
      <c r="AF182" s="208"/>
      <c r="AG182" s="276" t="s">
        <v>456</v>
      </c>
      <c r="AH182" s="267">
        <v>4.9000000000000004</v>
      </c>
      <c r="AI182" s="7">
        <v>4.9000000000000004</v>
      </c>
    </row>
    <row r="183" spans="1:35" x14ac:dyDescent="0.2">
      <c r="A183" s="4"/>
      <c r="B183" s="7" t="s">
        <v>65</v>
      </c>
      <c r="C183" s="276" t="s">
        <v>455</v>
      </c>
      <c r="D183" s="634"/>
      <c r="E183" s="631"/>
      <c r="F183" s="632"/>
      <c r="G183" s="633"/>
      <c r="H183" s="628"/>
      <c r="I183" s="628"/>
      <c r="J183" s="628"/>
      <c r="K183" s="628"/>
      <c r="L183" s="628"/>
      <c r="M183" s="628"/>
      <c r="N183" s="628"/>
      <c r="O183" s="628"/>
      <c r="P183" s="628"/>
      <c r="R183" s="276" t="s">
        <v>455</v>
      </c>
      <c r="S183" s="204" t="str">
        <f t="shared" si="39"/>
        <v>enter method</v>
      </c>
      <c r="T183" s="208" t="str">
        <f t="shared" si="27"/>
        <v>enter method</v>
      </c>
      <c r="U183" s="209" t="str">
        <f t="shared" si="28"/>
        <v>enter method</v>
      </c>
      <c r="V183" s="210" t="str">
        <f t="shared" si="29"/>
        <v>enter method</v>
      </c>
      <c r="W183" s="208" t="str">
        <f t="shared" si="30"/>
        <v>enter method</v>
      </c>
      <c r="X183" s="208" t="str">
        <f t="shared" si="31"/>
        <v>enter method</v>
      </c>
      <c r="Y183" s="208" t="str">
        <f t="shared" si="32"/>
        <v>enter method</v>
      </c>
      <c r="Z183" s="208" t="str">
        <f t="shared" si="33"/>
        <v>enter method</v>
      </c>
      <c r="AA183" s="208" t="str">
        <f t="shared" si="34"/>
        <v>enter method</v>
      </c>
      <c r="AB183" s="208" t="str">
        <f t="shared" si="35"/>
        <v>enter method</v>
      </c>
      <c r="AC183" s="208" t="str">
        <f t="shared" si="36"/>
        <v>enter method</v>
      </c>
      <c r="AD183" s="208" t="str">
        <f t="shared" si="37"/>
        <v>enter method</v>
      </c>
      <c r="AE183" s="208" t="str">
        <f t="shared" si="38"/>
        <v>enter method</v>
      </c>
      <c r="AF183" s="208"/>
      <c r="AG183" s="276" t="s">
        <v>455</v>
      </c>
      <c r="AH183" s="267">
        <v>6.4</v>
      </c>
    </row>
    <row r="184" spans="1:35" x14ac:dyDescent="0.2">
      <c r="A184" s="4"/>
      <c r="B184" s="211" t="s">
        <v>378</v>
      </c>
      <c r="C184" s="635"/>
      <c r="D184" s="634"/>
      <c r="E184" s="631"/>
      <c r="F184" s="632"/>
      <c r="G184" s="633"/>
      <c r="H184" s="628"/>
      <c r="I184" s="628"/>
      <c r="J184" s="628"/>
      <c r="K184" s="628"/>
      <c r="L184" s="628"/>
      <c r="M184" s="628"/>
      <c r="N184" s="628"/>
      <c r="O184" s="628"/>
      <c r="P184" s="628"/>
      <c r="R184" s="276" t="s">
        <v>378</v>
      </c>
      <c r="S184" s="204" t="str">
        <f t="shared" si="39"/>
        <v>enter method</v>
      </c>
      <c r="T184" s="208" t="str">
        <f t="shared" si="27"/>
        <v>enter method</v>
      </c>
      <c r="U184" s="209" t="str">
        <f t="shared" si="28"/>
        <v>enter method</v>
      </c>
      <c r="V184" s="210" t="str">
        <f t="shared" si="29"/>
        <v>enter method</v>
      </c>
      <c r="W184" s="208" t="str">
        <f t="shared" si="30"/>
        <v>enter method</v>
      </c>
      <c r="X184" s="208" t="str">
        <f t="shared" si="31"/>
        <v>enter method</v>
      </c>
      <c r="Y184" s="208" t="str">
        <f t="shared" si="32"/>
        <v>enter method</v>
      </c>
      <c r="Z184" s="208" t="str">
        <f t="shared" si="33"/>
        <v>enter method</v>
      </c>
      <c r="AA184" s="208" t="str">
        <f t="shared" si="34"/>
        <v>enter method</v>
      </c>
      <c r="AB184" s="208" t="str">
        <f t="shared" si="35"/>
        <v>enter method</v>
      </c>
      <c r="AC184" s="208" t="str">
        <f t="shared" si="36"/>
        <v>enter method</v>
      </c>
      <c r="AD184" s="208" t="str">
        <f t="shared" si="37"/>
        <v>enter method</v>
      </c>
      <c r="AE184" s="208" t="str">
        <f t="shared" si="38"/>
        <v>enter method</v>
      </c>
      <c r="AF184" s="208"/>
      <c r="AG184" s="276" t="s">
        <v>378</v>
      </c>
      <c r="AH184" s="267">
        <v>1.9</v>
      </c>
      <c r="AI184" s="7">
        <v>3</v>
      </c>
    </row>
    <row r="185" spans="1:35" x14ac:dyDescent="0.2">
      <c r="A185" s="4"/>
      <c r="B185" s="276" t="s">
        <v>223</v>
      </c>
      <c r="D185" s="634"/>
      <c r="E185" s="631"/>
      <c r="F185" s="632"/>
      <c r="G185" s="633"/>
      <c r="H185" s="628"/>
      <c r="I185" s="628"/>
      <c r="J185" s="628"/>
      <c r="K185" s="628"/>
      <c r="L185" s="628"/>
      <c r="M185" s="628"/>
      <c r="N185" s="628"/>
      <c r="O185" s="628"/>
      <c r="P185" s="628"/>
      <c r="R185" s="276" t="s">
        <v>223</v>
      </c>
      <c r="S185" s="204" t="str">
        <f t="shared" si="39"/>
        <v>enter method</v>
      </c>
      <c r="T185" s="208" t="str">
        <f t="shared" si="27"/>
        <v>enter method</v>
      </c>
      <c r="U185" s="209" t="str">
        <f t="shared" si="28"/>
        <v>enter method</v>
      </c>
      <c r="V185" s="210" t="str">
        <f t="shared" si="29"/>
        <v>enter method</v>
      </c>
      <c r="W185" s="208" t="str">
        <f t="shared" si="30"/>
        <v>enter method</v>
      </c>
      <c r="X185" s="208" t="str">
        <f t="shared" si="31"/>
        <v>enter method</v>
      </c>
      <c r="Y185" s="208" t="str">
        <f t="shared" si="32"/>
        <v>enter method</v>
      </c>
      <c r="Z185" s="208" t="str">
        <f t="shared" si="33"/>
        <v>enter method</v>
      </c>
      <c r="AA185" s="208" t="str">
        <f t="shared" si="34"/>
        <v>enter method</v>
      </c>
      <c r="AB185" s="208" t="str">
        <f t="shared" si="35"/>
        <v>enter method</v>
      </c>
      <c r="AC185" s="208" t="str">
        <f t="shared" si="36"/>
        <v>enter method</v>
      </c>
      <c r="AD185" s="208" t="str">
        <f t="shared" si="37"/>
        <v>enter method</v>
      </c>
      <c r="AE185" s="208" t="str">
        <f t="shared" si="38"/>
        <v>enter method</v>
      </c>
      <c r="AF185" s="208"/>
      <c r="AG185" s="276" t="s">
        <v>223</v>
      </c>
      <c r="AH185" s="267">
        <v>6.8</v>
      </c>
      <c r="AI185" s="7">
        <v>4</v>
      </c>
    </row>
    <row r="186" spans="1:35" x14ac:dyDescent="0.2">
      <c r="A186" s="4"/>
      <c r="B186" s="211"/>
      <c r="D186" s="634"/>
      <c r="E186" s="631"/>
      <c r="F186" s="632"/>
      <c r="G186" s="633"/>
      <c r="H186" s="628"/>
      <c r="I186" s="628"/>
      <c r="J186" s="628"/>
      <c r="K186" s="628"/>
      <c r="L186" s="628"/>
      <c r="M186" s="628"/>
      <c r="N186" s="628"/>
      <c r="O186" s="628"/>
      <c r="P186" s="628"/>
      <c r="R186" s="276"/>
      <c r="S186" s="204"/>
      <c r="T186" s="208"/>
      <c r="U186" s="209"/>
      <c r="V186" s="210"/>
      <c r="W186" s="208"/>
      <c r="X186" s="208"/>
      <c r="Y186" s="208"/>
      <c r="Z186" s="208"/>
      <c r="AA186" s="208"/>
      <c r="AB186" s="208"/>
      <c r="AC186" s="208"/>
      <c r="AD186" s="208"/>
      <c r="AE186" s="208"/>
      <c r="AF186" s="208"/>
      <c r="AG186" s="276"/>
      <c r="AH186" s="267"/>
    </row>
    <row r="187" spans="1:35" x14ac:dyDescent="0.2">
      <c r="A187" s="277" t="s">
        <v>380</v>
      </c>
      <c r="D187" s="634"/>
      <c r="E187" s="631"/>
      <c r="F187" s="632"/>
      <c r="G187" s="633"/>
      <c r="H187" s="628"/>
      <c r="I187" s="628"/>
      <c r="J187" s="628"/>
      <c r="K187" s="628"/>
      <c r="L187" s="628"/>
      <c r="M187" s="628"/>
      <c r="N187" s="628"/>
      <c r="O187" s="628"/>
      <c r="P187" s="628"/>
      <c r="R187" s="277" t="s">
        <v>380</v>
      </c>
      <c r="S187" s="204" t="str">
        <f t="shared" si="39"/>
        <v>enter method</v>
      </c>
      <c r="T187" s="208" t="str">
        <f t="shared" si="27"/>
        <v>enter method</v>
      </c>
      <c r="U187" s="209" t="str">
        <f t="shared" si="28"/>
        <v>enter method</v>
      </c>
      <c r="V187" s="210" t="str">
        <f t="shared" si="29"/>
        <v>enter method</v>
      </c>
      <c r="W187" s="208" t="str">
        <f t="shared" si="30"/>
        <v>enter method</v>
      </c>
      <c r="X187" s="208" t="str">
        <f t="shared" si="31"/>
        <v>enter method</v>
      </c>
      <c r="Y187" s="208" t="str">
        <f t="shared" si="32"/>
        <v>enter method</v>
      </c>
      <c r="Z187" s="208" t="str">
        <f t="shared" si="33"/>
        <v>enter method</v>
      </c>
      <c r="AA187" s="208" t="str">
        <f t="shared" si="34"/>
        <v>enter method</v>
      </c>
      <c r="AB187" s="208" t="str">
        <f t="shared" si="35"/>
        <v>enter method</v>
      </c>
      <c r="AC187" s="208" t="str">
        <f t="shared" si="36"/>
        <v>enter method</v>
      </c>
      <c r="AD187" s="208" t="str">
        <f t="shared" si="37"/>
        <v>enter method</v>
      </c>
      <c r="AE187" s="208" t="str">
        <f t="shared" si="38"/>
        <v>enter method</v>
      </c>
      <c r="AF187" s="208"/>
      <c r="AG187" s="277" t="s">
        <v>380</v>
      </c>
      <c r="AH187" s="267">
        <v>5.2</v>
      </c>
      <c r="AI187" s="7">
        <v>5</v>
      </c>
    </row>
    <row r="188" spans="1:35" x14ac:dyDescent="0.2">
      <c r="A188" s="4"/>
      <c r="C188" s="277"/>
      <c r="D188" s="634"/>
      <c r="E188" s="631"/>
      <c r="F188" s="632"/>
      <c r="G188" s="633"/>
      <c r="H188" s="628"/>
      <c r="I188" s="628"/>
      <c r="J188" s="628"/>
      <c r="K188" s="628"/>
      <c r="L188" s="628"/>
      <c r="M188" s="628"/>
      <c r="N188" s="628"/>
      <c r="O188" s="628"/>
      <c r="P188" s="628"/>
      <c r="R188" s="277"/>
      <c r="S188" s="204"/>
      <c r="T188" s="208"/>
      <c r="U188" s="209"/>
      <c r="V188" s="210"/>
      <c r="W188" s="208"/>
      <c r="X188" s="208"/>
      <c r="Y188" s="208"/>
      <c r="Z188" s="208"/>
      <c r="AA188" s="208"/>
      <c r="AB188" s="208"/>
      <c r="AC188" s="208"/>
      <c r="AD188" s="208"/>
      <c r="AE188" s="208"/>
      <c r="AF188" s="208"/>
      <c r="AG188" s="277"/>
      <c r="AH188" s="267"/>
    </row>
    <row r="189" spans="1:35" x14ac:dyDescent="0.2">
      <c r="A189" s="277" t="s">
        <v>215</v>
      </c>
      <c r="C189" s="276" t="s">
        <v>216</v>
      </c>
      <c r="D189" s="634"/>
      <c r="E189" s="631"/>
      <c r="F189" s="632"/>
      <c r="G189" s="633"/>
      <c r="H189" s="628"/>
      <c r="I189" s="628"/>
      <c r="J189" s="628"/>
      <c r="K189" s="628"/>
      <c r="L189" s="628"/>
      <c r="M189" s="628"/>
      <c r="N189" s="628"/>
      <c r="O189" s="628"/>
      <c r="P189" s="628"/>
      <c r="R189" s="276" t="s">
        <v>216</v>
      </c>
      <c r="S189" s="204" t="str">
        <f t="shared" si="39"/>
        <v>enter method</v>
      </c>
      <c r="T189" s="208" t="str">
        <f t="shared" si="27"/>
        <v>enter method</v>
      </c>
      <c r="U189" s="209" t="str">
        <f t="shared" si="28"/>
        <v>enter method</v>
      </c>
      <c r="V189" s="210" t="str">
        <f t="shared" si="29"/>
        <v>enter method</v>
      </c>
      <c r="W189" s="208" t="str">
        <f t="shared" si="30"/>
        <v>enter method</v>
      </c>
      <c r="X189" s="208" t="str">
        <f t="shared" si="31"/>
        <v>enter method</v>
      </c>
      <c r="Y189" s="208" t="str">
        <f t="shared" si="32"/>
        <v>enter method</v>
      </c>
      <c r="Z189" s="208" t="str">
        <f t="shared" si="33"/>
        <v>enter method</v>
      </c>
      <c r="AA189" s="208" t="str">
        <f t="shared" si="34"/>
        <v>enter method</v>
      </c>
      <c r="AB189" s="208" t="str">
        <f t="shared" si="35"/>
        <v>enter method</v>
      </c>
      <c r="AC189" s="208" t="str">
        <f t="shared" si="36"/>
        <v>enter method</v>
      </c>
      <c r="AD189" s="208" t="str">
        <f t="shared" si="37"/>
        <v>enter method</v>
      </c>
      <c r="AE189" s="208" t="str">
        <f t="shared" si="38"/>
        <v>enter method</v>
      </c>
      <c r="AF189" s="208"/>
      <c r="AG189" s="276" t="s">
        <v>216</v>
      </c>
      <c r="AH189" s="267">
        <v>6.2</v>
      </c>
      <c r="AI189" s="7">
        <v>5</v>
      </c>
    </row>
    <row r="190" spans="1:35" x14ac:dyDescent="0.2">
      <c r="A190" s="4"/>
      <c r="C190" s="277"/>
      <c r="D190" s="634"/>
      <c r="E190" s="631"/>
      <c r="F190" s="632"/>
      <c r="G190" s="633"/>
      <c r="H190" s="628"/>
      <c r="I190" s="628"/>
      <c r="J190" s="628"/>
      <c r="K190" s="628"/>
      <c r="L190" s="628"/>
      <c r="M190" s="628"/>
      <c r="N190" s="628"/>
      <c r="O190" s="628"/>
      <c r="P190" s="628"/>
      <c r="R190" s="277"/>
      <c r="S190" s="204"/>
      <c r="T190" s="208"/>
      <c r="U190" s="209"/>
      <c r="V190" s="210"/>
      <c r="W190" s="208"/>
      <c r="X190" s="208"/>
      <c r="Y190" s="208"/>
      <c r="Z190" s="208"/>
      <c r="AA190" s="208"/>
      <c r="AB190" s="208"/>
      <c r="AC190" s="208"/>
      <c r="AD190" s="208"/>
      <c r="AE190" s="208"/>
      <c r="AF190" s="208"/>
      <c r="AG190" s="277"/>
      <c r="AH190" s="267"/>
    </row>
    <row r="191" spans="1:35" x14ac:dyDescent="0.2">
      <c r="A191" s="277" t="s">
        <v>355</v>
      </c>
      <c r="B191" s="7" t="s">
        <v>67</v>
      </c>
      <c r="C191" s="276" t="s">
        <v>449</v>
      </c>
      <c r="D191" s="634"/>
      <c r="E191" s="631"/>
      <c r="F191" s="632"/>
      <c r="G191" s="633"/>
      <c r="H191" s="628"/>
      <c r="I191" s="628"/>
      <c r="J191" s="628"/>
      <c r="K191" s="628"/>
      <c r="L191" s="628"/>
      <c r="M191" s="628"/>
      <c r="N191" s="628"/>
      <c r="O191" s="628"/>
      <c r="P191" s="628"/>
      <c r="R191" s="276" t="s">
        <v>449</v>
      </c>
      <c r="S191" s="204" t="str">
        <f t="shared" si="39"/>
        <v>enter method</v>
      </c>
      <c r="T191" s="208" t="str">
        <f t="shared" si="27"/>
        <v>enter method</v>
      </c>
      <c r="U191" s="209" t="str">
        <f t="shared" si="28"/>
        <v>enter method</v>
      </c>
      <c r="V191" s="210" t="str">
        <f t="shared" si="29"/>
        <v>enter method</v>
      </c>
      <c r="W191" s="208" t="str">
        <f t="shared" si="30"/>
        <v>enter method</v>
      </c>
      <c r="X191" s="208" t="str">
        <f t="shared" si="31"/>
        <v>enter method</v>
      </c>
      <c r="Y191" s="208" t="str">
        <f t="shared" si="32"/>
        <v>enter method</v>
      </c>
      <c r="Z191" s="208" t="str">
        <f t="shared" si="33"/>
        <v>enter method</v>
      </c>
      <c r="AA191" s="208" t="str">
        <f t="shared" si="34"/>
        <v>enter method</v>
      </c>
      <c r="AB191" s="208" t="str">
        <f t="shared" si="35"/>
        <v>enter method</v>
      </c>
      <c r="AC191" s="208" t="str">
        <f t="shared" si="36"/>
        <v>enter method</v>
      </c>
      <c r="AD191" s="208" t="str">
        <f t="shared" si="37"/>
        <v>enter method</v>
      </c>
      <c r="AE191" s="208" t="str">
        <f t="shared" si="38"/>
        <v>enter method</v>
      </c>
      <c r="AF191" s="208"/>
      <c r="AG191" s="276" t="s">
        <v>449</v>
      </c>
      <c r="AH191" s="267">
        <v>2.4</v>
      </c>
      <c r="AI191" s="7">
        <v>3</v>
      </c>
    </row>
    <row r="192" spans="1:35" x14ac:dyDescent="0.2">
      <c r="A192" s="4"/>
      <c r="C192" s="276" t="s">
        <v>224</v>
      </c>
      <c r="D192" s="634"/>
      <c r="E192" s="631"/>
      <c r="F192" s="632"/>
      <c r="G192" s="633"/>
      <c r="H192" s="628"/>
      <c r="I192" s="628"/>
      <c r="J192" s="628"/>
      <c r="K192" s="628"/>
      <c r="L192" s="628"/>
      <c r="M192" s="628"/>
      <c r="N192" s="628"/>
      <c r="O192" s="628"/>
      <c r="P192" s="628"/>
      <c r="R192" s="276" t="s">
        <v>224</v>
      </c>
      <c r="S192" s="204" t="str">
        <f t="shared" si="39"/>
        <v>enter method</v>
      </c>
      <c r="T192" s="208" t="str">
        <f t="shared" si="27"/>
        <v>enter method</v>
      </c>
      <c r="U192" s="209" t="str">
        <f t="shared" si="28"/>
        <v>enter method</v>
      </c>
      <c r="V192" s="210" t="str">
        <f t="shared" si="29"/>
        <v>enter method</v>
      </c>
      <c r="W192" s="208" t="str">
        <f t="shared" si="30"/>
        <v>enter method</v>
      </c>
      <c r="X192" s="208" t="str">
        <f t="shared" si="31"/>
        <v>enter method</v>
      </c>
      <c r="Y192" s="208" t="str">
        <f t="shared" si="32"/>
        <v>enter method</v>
      </c>
      <c r="Z192" s="208" t="str">
        <f t="shared" si="33"/>
        <v>enter method</v>
      </c>
      <c r="AA192" s="208" t="str">
        <f t="shared" si="34"/>
        <v>enter method</v>
      </c>
      <c r="AB192" s="208" t="str">
        <f t="shared" si="35"/>
        <v>enter method</v>
      </c>
      <c r="AC192" s="208" t="str">
        <f t="shared" si="36"/>
        <v>enter method</v>
      </c>
      <c r="AD192" s="208" t="str">
        <f t="shared" si="37"/>
        <v>enter method</v>
      </c>
      <c r="AE192" s="208" t="str">
        <f t="shared" si="38"/>
        <v>enter method</v>
      </c>
      <c r="AF192" s="208"/>
      <c r="AG192" s="276" t="s">
        <v>224</v>
      </c>
      <c r="AH192" s="267">
        <v>0.3</v>
      </c>
      <c r="AI192" s="7">
        <v>5</v>
      </c>
    </row>
    <row r="193" spans="1:35" x14ac:dyDescent="0.2">
      <c r="A193" s="4"/>
      <c r="C193" s="276" t="s">
        <v>356</v>
      </c>
      <c r="D193" s="634"/>
      <c r="E193" s="631"/>
      <c r="F193" s="632"/>
      <c r="G193" s="633"/>
      <c r="H193" s="628"/>
      <c r="I193" s="628"/>
      <c r="J193" s="628"/>
      <c r="K193" s="628"/>
      <c r="L193" s="628"/>
      <c r="M193" s="628"/>
      <c r="N193" s="628"/>
      <c r="O193" s="628"/>
      <c r="P193" s="628"/>
      <c r="R193" s="276" t="s">
        <v>356</v>
      </c>
      <c r="S193" s="204" t="str">
        <f t="shared" si="39"/>
        <v>enter method</v>
      </c>
      <c r="T193" s="208" t="str">
        <f t="shared" si="27"/>
        <v>enter method</v>
      </c>
      <c r="U193" s="209" t="str">
        <f t="shared" si="28"/>
        <v>enter method</v>
      </c>
      <c r="V193" s="210" t="str">
        <f t="shared" si="29"/>
        <v>enter method</v>
      </c>
      <c r="W193" s="208" t="str">
        <f t="shared" si="30"/>
        <v>enter method</v>
      </c>
      <c r="X193" s="208" t="str">
        <f t="shared" si="31"/>
        <v>enter method</v>
      </c>
      <c r="Y193" s="208" t="str">
        <f t="shared" si="32"/>
        <v>enter method</v>
      </c>
      <c r="Z193" s="208" t="str">
        <f t="shared" si="33"/>
        <v>enter method</v>
      </c>
      <c r="AA193" s="208" t="str">
        <f t="shared" si="34"/>
        <v>enter method</v>
      </c>
      <c r="AB193" s="208" t="str">
        <f t="shared" si="35"/>
        <v>enter method</v>
      </c>
      <c r="AC193" s="208" t="str">
        <f t="shared" si="36"/>
        <v>enter method</v>
      </c>
      <c r="AD193" s="208" t="str">
        <f t="shared" si="37"/>
        <v>enter method</v>
      </c>
      <c r="AE193" s="208" t="str">
        <f t="shared" si="38"/>
        <v>enter method</v>
      </c>
      <c r="AF193" s="208"/>
      <c r="AG193" s="276" t="s">
        <v>356</v>
      </c>
      <c r="AH193" s="267">
        <v>1.7</v>
      </c>
      <c r="AI193" s="7">
        <v>3</v>
      </c>
    </row>
    <row r="194" spans="1:35" x14ac:dyDescent="0.2">
      <c r="A194" s="4"/>
      <c r="C194" s="276" t="s">
        <v>29</v>
      </c>
      <c r="D194" s="634"/>
      <c r="E194" s="631"/>
      <c r="F194" s="632"/>
      <c r="G194" s="633"/>
      <c r="H194" s="628"/>
      <c r="I194" s="628"/>
      <c r="J194" s="628"/>
      <c r="K194" s="628"/>
      <c r="L194" s="628"/>
      <c r="M194" s="628"/>
      <c r="N194" s="628"/>
      <c r="O194" s="628"/>
      <c r="P194" s="628"/>
      <c r="R194" s="276" t="s">
        <v>29</v>
      </c>
      <c r="S194" s="204" t="str">
        <f t="shared" si="39"/>
        <v>enter method</v>
      </c>
      <c r="T194" s="208" t="str">
        <f t="shared" si="27"/>
        <v>enter method</v>
      </c>
      <c r="U194" s="209" t="str">
        <f t="shared" si="28"/>
        <v>enter method</v>
      </c>
      <c r="V194" s="210" t="str">
        <f t="shared" si="29"/>
        <v>enter method</v>
      </c>
      <c r="W194" s="208" t="str">
        <f t="shared" si="30"/>
        <v>enter method</v>
      </c>
      <c r="X194" s="208" t="str">
        <f t="shared" si="31"/>
        <v>enter method</v>
      </c>
      <c r="Y194" s="208" t="str">
        <f t="shared" si="32"/>
        <v>enter method</v>
      </c>
      <c r="Z194" s="208" t="str">
        <f t="shared" si="33"/>
        <v>enter method</v>
      </c>
      <c r="AA194" s="208" t="str">
        <f t="shared" si="34"/>
        <v>enter method</v>
      </c>
      <c r="AB194" s="208" t="str">
        <f t="shared" si="35"/>
        <v>enter method</v>
      </c>
      <c r="AC194" s="208" t="str">
        <f t="shared" si="36"/>
        <v>enter method</v>
      </c>
      <c r="AD194" s="208" t="str">
        <f t="shared" si="37"/>
        <v>enter method</v>
      </c>
      <c r="AE194" s="208" t="str">
        <f t="shared" si="38"/>
        <v>enter method</v>
      </c>
      <c r="AF194" s="208"/>
      <c r="AG194" s="276" t="s">
        <v>29</v>
      </c>
      <c r="AH194" s="267">
        <v>6.7</v>
      </c>
      <c r="AI194" s="7">
        <v>3</v>
      </c>
    </row>
    <row r="195" spans="1:35" x14ac:dyDescent="0.2">
      <c r="A195" s="4"/>
      <c r="C195" s="276" t="s">
        <v>357</v>
      </c>
      <c r="D195" s="634"/>
      <c r="E195" s="631"/>
      <c r="F195" s="632"/>
      <c r="G195" s="633"/>
      <c r="H195" s="628"/>
      <c r="I195" s="628"/>
      <c r="J195" s="628"/>
      <c r="K195" s="628"/>
      <c r="L195" s="628"/>
      <c r="M195" s="628"/>
      <c r="N195" s="628"/>
      <c r="O195" s="628"/>
      <c r="P195" s="628"/>
      <c r="R195" s="276" t="s">
        <v>357</v>
      </c>
      <c r="S195" s="204" t="str">
        <f t="shared" si="39"/>
        <v>enter method</v>
      </c>
      <c r="T195" s="208" t="str">
        <f t="shared" si="27"/>
        <v>enter method</v>
      </c>
      <c r="U195" s="209" t="str">
        <f t="shared" si="28"/>
        <v>enter method</v>
      </c>
      <c r="V195" s="210" t="str">
        <f t="shared" si="29"/>
        <v>enter method</v>
      </c>
      <c r="W195" s="208" t="str">
        <f t="shared" si="30"/>
        <v>enter method</v>
      </c>
      <c r="X195" s="208" t="str">
        <f t="shared" si="31"/>
        <v>enter method</v>
      </c>
      <c r="Y195" s="208" t="str">
        <f t="shared" si="32"/>
        <v>enter method</v>
      </c>
      <c r="Z195" s="208" t="str">
        <f t="shared" si="33"/>
        <v>enter method</v>
      </c>
      <c r="AA195" s="208" t="str">
        <f t="shared" si="34"/>
        <v>enter method</v>
      </c>
      <c r="AB195" s="208" t="str">
        <f t="shared" si="35"/>
        <v>enter method</v>
      </c>
      <c r="AC195" s="208" t="str">
        <f t="shared" si="36"/>
        <v>enter method</v>
      </c>
      <c r="AD195" s="208" t="str">
        <f t="shared" si="37"/>
        <v>enter method</v>
      </c>
      <c r="AE195" s="208" t="str">
        <f t="shared" si="38"/>
        <v>enter method</v>
      </c>
      <c r="AF195" s="208"/>
      <c r="AG195" s="276" t="s">
        <v>357</v>
      </c>
      <c r="AH195" s="267">
        <v>6.1</v>
      </c>
      <c r="AI195" s="7">
        <v>3</v>
      </c>
    </row>
    <row r="196" spans="1:35" x14ac:dyDescent="0.2">
      <c r="A196" s="4"/>
      <c r="C196" s="276" t="s">
        <v>425</v>
      </c>
      <c r="D196" s="634"/>
      <c r="E196" s="631"/>
      <c r="F196" s="632"/>
      <c r="G196" s="633"/>
      <c r="H196" s="628"/>
      <c r="I196" s="628"/>
      <c r="J196" s="628"/>
      <c r="K196" s="628"/>
      <c r="L196" s="628"/>
      <c r="M196" s="628"/>
      <c r="N196" s="628"/>
      <c r="O196" s="628"/>
      <c r="P196" s="628"/>
      <c r="R196" s="276" t="s">
        <v>425</v>
      </c>
      <c r="S196" s="204" t="str">
        <f t="shared" si="39"/>
        <v>enter method</v>
      </c>
      <c r="T196" s="208" t="str">
        <f t="shared" si="27"/>
        <v>enter method</v>
      </c>
      <c r="U196" s="209" t="str">
        <f t="shared" si="28"/>
        <v>enter method</v>
      </c>
      <c r="V196" s="210" t="str">
        <f t="shared" si="29"/>
        <v>enter method</v>
      </c>
      <c r="W196" s="208" t="str">
        <f t="shared" si="30"/>
        <v>enter method</v>
      </c>
      <c r="X196" s="208" t="str">
        <f t="shared" si="31"/>
        <v>enter method</v>
      </c>
      <c r="Y196" s="208" t="str">
        <f t="shared" si="32"/>
        <v>enter method</v>
      </c>
      <c r="Z196" s="208" t="str">
        <f t="shared" si="33"/>
        <v>enter method</v>
      </c>
      <c r="AA196" s="208" t="str">
        <f t="shared" si="34"/>
        <v>enter method</v>
      </c>
      <c r="AB196" s="208" t="str">
        <f t="shared" si="35"/>
        <v>enter method</v>
      </c>
      <c r="AC196" s="208" t="str">
        <f t="shared" si="36"/>
        <v>enter method</v>
      </c>
      <c r="AD196" s="208" t="str">
        <f t="shared" si="37"/>
        <v>enter method</v>
      </c>
      <c r="AE196" s="208" t="str">
        <f t="shared" si="38"/>
        <v>enter method</v>
      </c>
      <c r="AF196" s="208"/>
      <c r="AG196" s="276" t="s">
        <v>425</v>
      </c>
      <c r="AH196" s="267">
        <v>1.2</v>
      </c>
      <c r="AI196" s="7">
        <v>3</v>
      </c>
    </row>
    <row r="197" spans="1:35" x14ac:dyDescent="0.2">
      <c r="A197" s="4"/>
      <c r="C197" s="276" t="s">
        <v>225</v>
      </c>
      <c r="D197" s="634"/>
      <c r="E197" s="631"/>
      <c r="F197" s="632"/>
      <c r="G197" s="633"/>
      <c r="H197" s="628"/>
      <c r="I197" s="628"/>
      <c r="J197" s="628"/>
      <c r="K197" s="628"/>
      <c r="L197" s="628"/>
      <c r="M197" s="628"/>
      <c r="N197" s="628"/>
      <c r="O197" s="628"/>
      <c r="P197" s="628"/>
      <c r="R197" s="276" t="s">
        <v>225</v>
      </c>
      <c r="S197" s="204" t="str">
        <f t="shared" si="39"/>
        <v>enter method</v>
      </c>
      <c r="T197" s="208" t="str">
        <f t="shared" si="27"/>
        <v>enter method</v>
      </c>
      <c r="U197" s="209" t="str">
        <f t="shared" si="28"/>
        <v>enter method</v>
      </c>
      <c r="V197" s="210" t="str">
        <f t="shared" si="29"/>
        <v>enter method</v>
      </c>
      <c r="W197" s="208" t="str">
        <f t="shared" si="30"/>
        <v>enter method</v>
      </c>
      <c r="X197" s="208" t="str">
        <f t="shared" si="31"/>
        <v>enter method</v>
      </c>
      <c r="Y197" s="208" t="str">
        <f t="shared" si="32"/>
        <v>enter method</v>
      </c>
      <c r="Z197" s="208" t="str">
        <f t="shared" si="33"/>
        <v>enter method</v>
      </c>
      <c r="AA197" s="208" t="str">
        <f t="shared" si="34"/>
        <v>enter method</v>
      </c>
      <c r="AB197" s="208" t="str">
        <f t="shared" si="35"/>
        <v>enter method</v>
      </c>
      <c r="AC197" s="208" t="str">
        <f t="shared" si="36"/>
        <v>enter method</v>
      </c>
      <c r="AD197" s="208" t="str">
        <f t="shared" si="37"/>
        <v>enter method</v>
      </c>
      <c r="AE197" s="208" t="str">
        <f t="shared" si="38"/>
        <v>enter method</v>
      </c>
      <c r="AF197" s="208"/>
      <c r="AG197" s="276" t="s">
        <v>225</v>
      </c>
      <c r="AH197" s="267">
        <v>1.9</v>
      </c>
      <c r="AI197" s="7">
        <v>3</v>
      </c>
    </row>
    <row r="198" spans="1:35" x14ac:dyDescent="0.2">
      <c r="A198" s="4"/>
      <c r="C198" s="278" t="s">
        <v>448</v>
      </c>
      <c r="D198" s="634"/>
      <c r="E198" s="631"/>
      <c r="F198" s="632"/>
      <c r="G198" s="633"/>
      <c r="H198" s="628"/>
      <c r="I198" s="628"/>
      <c r="J198" s="628"/>
      <c r="K198" s="628"/>
      <c r="L198" s="628"/>
      <c r="M198" s="628"/>
      <c r="N198" s="628"/>
      <c r="O198" s="628"/>
      <c r="P198" s="628"/>
      <c r="R198" s="278" t="s">
        <v>448</v>
      </c>
      <c r="S198" s="204" t="str">
        <f t="shared" si="39"/>
        <v>enter method</v>
      </c>
      <c r="T198" s="208" t="str">
        <f t="shared" si="27"/>
        <v>enter method</v>
      </c>
      <c r="U198" s="209" t="str">
        <f t="shared" si="28"/>
        <v>enter method</v>
      </c>
      <c r="V198" s="210" t="str">
        <f t="shared" si="29"/>
        <v>enter method</v>
      </c>
      <c r="W198" s="208" t="str">
        <f t="shared" si="30"/>
        <v>enter method</v>
      </c>
      <c r="X198" s="208" t="str">
        <f t="shared" si="31"/>
        <v>enter method</v>
      </c>
      <c r="Y198" s="208" t="str">
        <f t="shared" si="32"/>
        <v>enter method</v>
      </c>
      <c r="Z198" s="208" t="str">
        <f t="shared" si="33"/>
        <v>enter method</v>
      </c>
      <c r="AA198" s="208" t="str">
        <f t="shared" si="34"/>
        <v>enter method</v>
      </c>
      <c r="AB198" s="208" t="str">
        <f t="shared" si="35"/>
        <v>enter method</v>
      </c>
      <c r="AC198" s="208" t="str">
        <f t="shared" si="36"/>
        <v>enter method</v>
      </c>
      <c r="AD198" s="208" t="str">
        <f t="shared" si="37"/>
        <v>enter method</v>
      </c>
      <c r="AE198" s="208" t="str">
        <f t="shared" si="38"/>
        <v>enter method</v>
      </c>
      <c r="AF198" s="208"/>
      <c r="AG198" s="278" t="s">
        <v>448</v>
      </c>
      <c r="AH198" s="267">
        <v>0.1</v>
      </c>
      <c r="AI198" s="7">
        <v>3</v>
      </c>
    </row>
    <row r="199" spans="1:35" x14ac:dyDescent="0.2">
      <c r="A199" s="4"/>
      <c r="C199" s="276" t="s">
        <v>358</v>
      </c>
      <c r="D199" s="634"/>
      <c r="E199" s="631"/>
      <c r="F199" s="632"/>
      <c r="G199" s="633"/>
      <c r="H199" s="628"/>
      <c r="I199" s="628"/>
      <c r="J199" s="628"/>
      <c r="K199" s="628"/>
      <c r="L199" s="628"/>
      <c r="M199" s="628"/>
      <c r="N199" s="628"/>
      <c r="O199" s="628"/>
      <c r="P199" s="628"/>
      <c r="R199" s="276" t="s">
        <v>358</v>
      </c>
      <c r="S199" s="204" t="str">
        <f t="shared" si="39"/>
        <v>enter method</v>
      </c>
      <c r="T199" s="208" t="str">
        <f t="shared" si="27"/>
        <v>enter method</v>
      </c>
      <c r="U199" s="209" t="str">
        <f t="shared" si="28"/>
        <v>enter method</v>
      </c>
      <c r="V199" s="210" t="str">
        <f t="shared" si="29"/>
        <v>enter method</v>
      </c>
      <c r="W199" s="208" t="str">
        <f t="shared" si="30"/>
        <v>enter method</v>
      </c>
      <c r="X199" s="208" t="str">
        <f t="shared" si="31"/>
        <v>enter method</v>
      </c>
      <c r="Y199" s="208" t="str">
        <f t="shared" si="32"/>
        <v>enter method</v>
      </c>
      <c r="Z199" s="208" t="str">
        <f t="shared" si="33"/>
        <v>enter method</v>
      </c>
      <c r="AA199" s="208" t="str">
        <f t="shared" si="34"/>
        <v>enter method</v>
      </c>
      <c r="AB199" s="208" t="str">
        <f t="shared" si="35"/>
        <v>enter method</v>
      </c>
      <c r="AC199" s="208" t="str">
        <f t="shared" si="36"/>
        <v>enter method</v>
      </c>
      <c r="AD199" s="208" t="str">
        <f t="shared" si="37"/>
        <v>enter method</v>
      </c>
      <c r="AE199" s="208" t="str">
        <f t="shared" si="38"/>
        <v>enter method</v>
      </c>
      <c r="AF199" s="208"/>
      <c r="AG199" s="276" t="s">
        <v>358</v>
      </c>
      <c r="AH199" s="267">
        <v>2.1</v>
      </c>
      <c r="AI199" s="7">
        <v>4</v>
      </c>
    </row>
    <row r="200" spans="1:35" x14ac:dyDescent="0.2">
      <c r="A200" s="4" t="s">
        <v>66</v>
      </c>
      <c r="B200" s="276" t="s">
        <v>359</v>
      </c>
      <c r="D200" s="634"/>
      <c r="E200" s="631"/>
      <c r="F200" s="632"/>
      <c r="G200" s="633"/>
      <c r="H200" s="628"/>
      <c r="I200" s="628"/>
      <c r="J200" s="628"/>
      <c r="K200" s="628"/>
      <c r="L200" s="628"/>
      <c r="M200" s="628"/>
      <c r="N200" s="628"/>
      <c r="O200" s="628"/>
      <c r="P200" s="628"/>
      <c r="R200" s="276" t="s">
        <v>359</v>
      </c>
      <c r="S200" s="204" t="str">
        <f t="shared" si="39"/>
        <v>enter method</v>
      </c>
      <c r="T200" s="208" t="str">
        <f t="shared" si="27"/>
        <v>enter method</v>
      </c>
      <c r="U200" s="209" t="str">
        <f t="shared" si="28"/>
        <v>enter method</v>
      </c>
      <c r="V200" s="210" t="str">
        <f t="shared" si="29"/>
        <v>enter method</v>
      </c>
      <c r="W200" s="208" t="str">
        <f t="shared" si="30"/>
        <v>enter method</v>
      </c>
      <c r="X200" s="208" t="str">
        <f t="shared" si="31"/>
        <v>enter method</v>
      </c>
      <c r="Y200" s="208" t="str">
        <f t="shared" si="32"/>
        <v>enter method</v>
      </c>
      <c r="Z200" s="208" t="str">
        <f t="shared" si="33"/>
        <v>enter method</v>
      </c>
      <c r="AA200" s="208" t="str">
        <f t="shared" si="34"/>
        <v>enter method</v>
      </c>
      <c r="AB200" s="208" t="str">
        <f t="shared" si="35"/>
        <v>enter method</v>
      </c>
      <c r="AC200" s="208" t="str">
        <f t="shared" si="36"/>
        <v>enter method</v>
      </c>
      <c r="AD200" s="208" t="str">
        <f t="shared" si="37"/>
        <v>enter method</v>
      </c>
      <c r="AE200" s="208" t="str">
        <f t="shared" si="38"/>
        <v>enter method</v>
      </c>
      <c r="AF200" s="208"/>
      <c r="AG200" s="276" t="s">
        <v>359</v>
      </c>
      <c r="AH200" s="267">
        <v>2.9</v>
      </c>
      <c r="AI200" s="7">
        <v>3</v>
      </c>
    </row>
    <row r="201" spans="1:35" x14ac:dyDescent="0.2">
      <c r="A201" s="277" t="s">
        <v>451</v>
      </c>
      <c r="D201" s="634"/>
      <c r="E201" s="631"/>
      <c r="F201" s="632"/>
      <c r="G201" s="633"/>
      <c r="H201" s="628"/>
      <c r="I201" s="628"/>
      <c r="J201" s="628"/>
      <c r="K201" s="628"/>
      <c r="L201" s="628"/>
      <c r="M201" s="628"/>
      <c r="N201" s="628"/>
      <c r="O201" s="628"/>
      <c r="P201" s="628"/>
      <c r="R201" s="277" t="s">
        <v>451</v>
      </c>
      <c r="S201" s="204" t="str">
        <f t="shared" si="39"/>
        <v>enter method</v>
      </c>
      <c r="T201" s="208" t="str">
        <f t="shared" si="27"/>
        <v>enter method</v>
      </c>
      <c r="U201" s="209" t="str">
        <f t="shared" si="28"/>
        <v>enter method</v>
      </c>
      <c r="V201" s="210" t="str">
        <f t="shared" si="29"/>
        <v>enter method</v>
      </c>
      <c r="W201" s="208" t="str">
        <f t="shared" si="30"/>
        <v>enter method</v>
      </c>
      <c r="X201" s="208" t="str">
        <f t="shared" si="31"/>
        <v>enter method</v>
      </c>
      <c r="Y201" s="208" t="str">
        <f t="shared" si="32"/>
        <v>enter method</v>
      </c>
      <c r="Z201" s="208" t="str">
        <f t="shared" si="33"/>
        <v>enter method</v>
      </c>
      <c r="AA201" s="208" t="str">
        <f t="shared" si="34"/>
        <v>enter method</v>
      </c>
      <c r="AB201" s="208" t="str">
        <f t="shared" si="35"/>
        <v>enter method</v>
      </c>
      <c r="AC201" s="208" t="str">
        <f t="shared" si="36"/>
        <v>enter method</v>
      </c>
      <c r="AD201" s="208" t="str">
        <f t="shared" si="37"/>
        <v>enter method</v>
      </c>
      <c r="AE201" s="208" t="str">
        <f t="shared" si="38"/>
        <v>enter method</v>
      </c>
      <c r="AF201" s="208"/>
      <c r="AG201" s="277" t="s">
        <v>451</v>
      </c>
      <c r="AH201" s="267">
        <v>4</v>
      </c>
      <c r="AI201" s="7">
        <v>4</v>
      </c>
    </row>
    <row r="202" spans="1:35" x14ac:dyDescent="0.2">
      <c r="A202" s="277" t="s">
        <v>381</v>
      </c>
      <c r="D202" s="634"/>
      <c r="E202" s="631"/>
      <c r="F202" s="632"/>
      <c r="G202" s="633"/>
      <c r="H202" s="628"/>
      <c r="I202" s="628"/>
      <c r="J202" s="628"/>
      <c r="K202" s="628"/>
      <c r="L202" s="628"/>
      <c r="M202" s="628"/>
      <c r="N202" s="628"/>
      <c r="O202" s="628"/>
      <c r="P202" s="628"/>
      <c r="R202" s="277" t="s">
        <v>381</v>
      </c>
      <c r="S202" s="204" t="str">
        <f t="shared" si="39"/>
        <v>enter method</v>
      </c>
      <c r="T202" s="208" t="str">
        <f t="shared" si="27"/>
        <v>enter method</v>
      </c>
      <c r="U202" s="209" t="str">
        <f t="shared" si="28"/>
        <v>enter method</v>
      </c>
      <c r="V202" s="210" t="str">
        <f t="shared" si="29"/>
        <v>enter method</v>
      </c>
      <c r="W202" s="208" t="str">
        <f t="shared" si="30"/>
        <v>enter method</v>
      </c>
      <c r="X202" s="208" t="str">
        <f t="shared" si="31"/>
        <v>enter method</v>
      </c>
      <c r="Y202" s="208" t="str">
        <f t="shared" si="32"/>
        <v>enter method</v>
      </c>
      <c r="Z202" s="208" t="str">
        <f t="shared" si="33"/>
        <v>enter method</v>
      </c>
      <c r="AA202" s="208" t="str">
        <f t="shared" si="34"/>
        <v>enter method</v>
      </c>
      <c r="AB202" s="208" t="str">
        <f t="shared" si="35"/>
        <v>enter method</v>
      </c>
      <c r="AC202" s="208" t="str">
        <f t="shared" si="36"/>
        <v>enter method</v>
      </c>
      <c r="AD202" s="208" t="str">
        <f t="shared" si="37"/>
        <v>enter method</v>
      </c>
      <c r="AE202" s="208" t="str">
        <f t="shared" si="38"/>
        <v>enter method</v>
      </c>
      <c r="AF202" s="208"/>
      <c r="AG202" s="277" t="s">
        <v>381</v>
      </c>
      <c r="AH202" s="267">
        <v>1.2</v>
      </c>
      <c r="AI202" s="7">
        <v>3</v>
      </c>
    </row>
    <row r="203" spans="1:35" x14ac:dyDescent="0.2">
      <c r="A203" s="277" t="s">
        <v>383</v>
      </c>
      <c r="D203" s="634"/>
      <c r="E203" s="631"/>
      <c r="F203" s="632"/>
      <c r="G203" s="633"/>
      <c r="H203" s="628"/>
      <c r="I203" s="628"/>
      <c r="J203" s="628"/>
      <c r="K203" s="628"/>
      <c r="L203" s="628"/>
      <c r="M203" s="628"/>
      <c r="N203" s="628"/>
      <c r="O203" s="628"/>
      <c r="P203" s="628"/>
      <c r="R203" s="277" t="s">
        <v>383</v>
      </c>
      <c r="S203" s="204" t="str">
        <f t="shared" si="39"/>
        <v>enter method</v>
      </c>
      <c r="T203" s="208" t="str">
        <f t="shared" si="27"/>
        <v>enter method</v>
      </c>
      <c r="U203" s="209" t="str">
        <f t="shared" si="28"/>
        <v>enter method</v>
      </c>
      <c r="V203" s="210" t="str">
        <f t="shared" si="29"/>
        <v>enter method</v>
      </c>
      <c r="W203" s="208" t="str">
        <f t="shared" si="30"/>
        <v>enter method</v>
      </c>
      <c r="X203" s="208" t="str">
        <f t="shared" si="31"/>
        <v>enter method</v>
      </c>
      <c r="Y203" s="208" t="str">
        <f t="shared" si="32"/>
        <v>enter method</v>
      </c>
      <c r="Z203" s="208" t="str">
        <f t="shared" si="33"/>
        <v>enter method</v>
      </c>
      <c r="AA203" s="208" t="str">
        <f t="shared" si="34"/>
        <v>enter method</v>
      </c>
      <c r="AB203" s="208" t="str">
        <f t="shared" si="35"/>
        <v>enter method</v>
      </c>
      <c r="AC203" s="208" t="str">
        <f t="shared" si="36"/>
        <v>enter method</v>
      </c>
      <c r="AD203" s="208" t="str">
        <f t="shared" si="37"/>
        <v>enter method</v>
      </c>
      <c r="AE203" s="208" t="str">
        <f t="shared" si="38"/>
        <v>enter method</v>
      </c>
      <c r="AF203" s="208"/>
      <c r="AG203" s="277" t="s">
        <v>383</v>
      </c>
      <c r="AH203" s="267">
        <v>3.8</v>
      </c>
      <c r="AI203" s="7">
        <v>1</v>
      </c>
    </row>
    <row r="204" spans="1:35" x14ac:dyDescent="0.2">
      <c r="A204" s="279" t="s">
        <v>452</v>
      </c>
      <c r="D204" s="634"/>
      <c r="E204" s="631"/>
      <c r="F204" s="632"/>
      <c r="G204" s="633"/>
      <c r="H204" s="628"/>
      <c r="I204" s="628"/>
      <c r="J204" s="628"/>
      <c r="K204" s="628"/>
      <c r="L204" s="628"/>
      <c r="M204" s="628"/>
      <c r="N204" s="628"/>
      <c r="O204" s="628"/>
      <c r="P204" s="628"/>
      <c r="R204" s="279" t="s">
        <v>452</v>
      </c>
      <c r="S204" s="204" t="str">
        <f t="shared" si="39"/>
        <v>enter method</v>
      </c>
      <c r="T204" s="208" t="str">
        <f t="shared" si="27"/>
        <v>enter method</v>
      </c>
      <c r="U204" s="209" t="str">
        <f t="shared" si="28"/>
        <v>enter method</v>
      </c>
      <c r="V204" s="210" t="str">
        <f t="shared" si="29"/>
        <v>enter method</v>
      </c>
      <c r="W204" s="208" t="str">
        <f t="shared" si="30"/>
        <v>enter method</v>
      </c>
      <c r="X204" s="208" t="str">
        <f t="shared" si="31"/>
        <v>enter method</v>
      </c>
      <c r="Y204" s="208" t="str">
        <f t="shared" si="32"/>
        <v>enter method</v>
      </c>
      <c r="Z204" s="208" t="str">
        <f t="shared" si="33"/>
        <v>enter method</v>
      </c>
      <c r="AA204" s="208" t="str">
        <f t="shared" si="34"/>
        <v>enter method</v>
      </c>
      <c r="AB204" s="208" t="str">
        <f t="shared" si="35"/>
        <v>enter method</v>
      </c>
      <c r="AC204" s="208" t="str">
        <f t="shared" si="36"/>
        <v>enter method</v>
      </c>
      <c r="AD204" s="208" t="str">
        <f t="shared" si="37"/>
        <v>enter method</v>
      </c>
      <c r="AE204" s="208" t="str">
        <f t="shared" si="38"/>
        <v>enter method</v>
      </c>
      <c r="AF204" s="35"/>
      <c r="AG204" s="279" t="s">
        <v>452</v>
      </c>
      <c r="AH204" s="242">
        <v>6.7</v>
      </c>
      <c r="AI204" s="7">
        <v>6.7</v>
      </c>
    </row>
    <row r="205" spans="1:35" x14ac:dyDescent="0.2">
      <c r="A205" s="277" t="s">
        <v>226</v>
      </c>
      <c r="D205" s="634"/>
      <c r="E205" s="631"/>
      <c r="F205" s="632"/>
      <c r="G205" s="633"/>
      <c r="H205" s="628"/>
      <c r="I205" s="628"/>
      <c r="J205" s="628"/>
      <c r="K205" s="628"/>
      <c r="L205" s="628"/>
      <c r="M205" s="628"/>
      <c r="N205" s="628"/>
      <c r="O205" s="628"/>
      <c r="P205" s="628"/>
      <c r="R205" s="277" t="s">
        <v>226</v>
      </c>
      <c r="S205" s="204" t="str">
        <f t="shared" si="39"/>
        <v>enter method</v>
      </c>
      <c r="T205" s="208" t="str">
        <f t="shared" si="27"/>
        <v>enter method</v>
      </c>
      <c r="U205" s="209" t="str">
        <f t="shared" si="28"/>
        <v>enter method</v>
      </c>
      <c r="V205" s="210" t="str">
        <f t="shared" si="29"/>
        <v>enter method</v>
      </c>
      <c r="W205" s="208" t="str">
        <f t="shared" si="30"/>
        <v>enter method</v>
      </c>
      <c r="X205" s="208" t="str">
        <f t="shared" si="31"/>
        <v>enter method</v>
      </c>
      <c r="Y205" s="208" t="str">
        <f t="shared" si="32"/>
        <v>enter method</v>
      </c>
      <c r="Z205" s="208" t="str">
        <f t="shared" si="33"/>
        <v>enter method</v>
      </c>
      <c r="AA205" s="208" t="str">
        <f t="shared" si="34"/>
        <v>enter method</v>
      </c>
      <c r="AB205" s="208" t="str">
        <f t="shared" si="35"/>
        <v>enter method</v>
      </c>
      <c r="AC205" s="208" t="str">
        <f t="shared" si="36"/>
        <v>enter method</v>
      </c>
      <c r="AD205" s="208" t="str">
        <f t="shared" si="37"/>
        <v>enter method</v>
      </c>
      <c r="AE205" s="208" t="str">
        <f t="shared" si="38"/>
        <v>enter method</v>
      </c>
      <c r="AF205" s="208"/>
      <c r="AG205" s="277" t="s">
        <v>226</v>
      </c>
      <c r="AH205" s="267">
        <v>3.1</v>
      </c>
      <c r="AI205" s="7">
        <v>3</v>
      </c>
    </row>
    <row r="206" spans="1:35" x14ac:dyDescent="0.2">
      <c r="A206" s="277" t="s">
        <v>227</v>
      </c>
      <c r="D206" s="634"/>
      <c r="E206" s="631"/>
      <c r="F206" s="632"/>
      <c r="G206" s="633"/>
      <c r="H206" s="628"/>
      <c r="I206" s="628"/>
      <c r="J206" s="628"/>
      <c r="K206" s="628"/>
      <c r="L206" s="628"/>
      <c r="M206" s="628"/>
      <c r="N206" s="628"/>
      <c r="O206" s="628"/>
      <c r="P206" s="628"/>
      <c r="R206" s="277" t="s">
        <v>227</v>
      </c>
      <c r="S206" s="204" t="str">
        <f t="shared" si="39"/>
        <v>enter method</v>
      </c>
      <c r="T206" s="208" t="str">
        <f t="shared" si="27"/>
        <v>enter method</v>
      </c>
      <c r="U206" s="209" t="str">
        <f t="shared" si="28"/>
        <v>enter method</v>
      </c>
      <c r="V206" s="210" t="str">
        <f t="shared" si="29"/>
        <v>enter method</v>
      </c>
      <c r="W206" s="208" t="str">
        <f t="shared" si="30"/>
        <v>enter method</v>
      </c>
      <c r="X206" s="208" t="str">
        <f t="shared" si="31"/>
        <v>enter method</v>
      </c>
      <c r="Y206" s="208" t="str">
        <f t="shared" si="32"/>
        <v>enter method</v>
      </c>
      <c r="Z206" s="208" t="str">
        <f t="shared" si="33"/>
        <v>enter method</v>
      </c>
      <c r="AA206" s="208" t="str">
        <f t="shared" si="34"/>
        <v>enter method</v>
      </c>
      <c r="AB206" s="208" t="str">
        <f t="shared" si="35"/>
        <v>enter method</v>
      </c>
      <c r="AC206" s="208" t="str">
        <f t="shared" si="36"/>
        <v>enter method</v>
      </c>
      <c r="AD206" s="208" t="str">
        <f t="shared" si="37"/>
        <v>enter method</v>
      </c>
      <c r="AE206" s="208" t="str">
        <f t="shared" si="38"/>
        <v>enter method</v>
      </c>
      <c r="AF206" s="208"/>
      <c r="AG206" s="277" t="s">
        <v>227</v>
      </c>
      <c r="AH206" s="267">
        <v>4.3</v>
      </c>
      <c r="AI206" s="7">
        <v>3</v>
      </c>
    </row>
    <row r="207" spans="1:35" x14ac:dyDescent="0.2">
      <c r="A207" s="277" t="s">
        <v>382</v>
      </c>
      <c r="D207" s="634"/>
      <c r="E207" s="631"/>
      <c r="F207" s="632"/>
      <c r="G207" s="633"/>
      <c r="H207" s="628"/>
      <c r="I207" s="628"/>
      <c r="J207" s="628"/>
      <c r="K207" s="628"/>
      <c r="L207" s="628"/>
      <c r="M207" s="628"/>
      <c r="N207" s="628"/>
      <c r="O207" s="628"/>
      <c r="P207" s="628"/>
      <c r="R207" s="277" t="s">
        <v>382</v>
      </c>
      <c r="S207" s="204" t="str">
        <f t="shared" si="39"/>
        <v>enter method</v>
      </c>
      <c r="T207" s="208" t="str">
        <f t="shared" si="27"/>
        <v>enter method</v>
      </c>
      <c r="U207" s="209" t="str">
        <f t="shared" si="28"/>
        <v>enter method</v>
      </c>
      <c r="V207" s="210" t="str">
        <f t="shared" si="29"/>
        <v>enter method</v>
      </c>
      <c r="W207" s="208" t="str">
        <f t="shared" si="30"/>
        <v>enter method</v>
      </c>
      <c r="X207" s="208" t="str">
        <f t="shared" si="31"/>
        <v>enter method</v>
      </c>
      <c r="Y207" s="208" t="str">
        <f t="shared" si="32"/>
        <v>enter method</v>
      </c>
      <c r="Z207" s="208" t="str">
        <f t="shared" si="33"/>
        <v>enter method</v>
      </c>
      <c r="AA207" s="208" t="str">
        <f t="shared" si="34"/>
        <v>enter method</v>
      </c>
      <c r="AB207" s="208" t="str">
        <f t="shared" si="35"/>
        <v>enter method</v>
      </c>
      <c r="AC207" s="208" t="str">
        <f t="shared" si="36"/>
        <v>enter method</v>
      </c>
      <c r="AD207" s="208" t="str">
        <f t="shared" si="37"/>
        <v>enter method</v>
      </c>
      <c r="AE207" s="208" t="str">
        <f t="shared" si="38"/>
        <v>enter method</v>
      </c>
      <c r="AF207" s="208"/>
      <c r="AG207" s="277" t="s">
        <v>382</v>
      </c>
      <c r="AH207" s="267">
        <v>1.8</v>
      </c>
      <c r="AI207" s="7">
        <v>3</v>
      </c>
    </row>
    <row r="208" spans="1:35" x14ac:dyDescent="0.2">
      <c r="A208" s="277" t="s">
        <v>384</v>
      </c>
      <c r="D208" s="634"/>
      <c r="E208" s="631"/>
      <c r="F208" s="632"/>
      <c r="G208" s="633"/>
      <c r="H208" s="628"/>
      <c r="I208" s="628"/>
      <c r="J208" s="628"/>
      <c r="K208" s="628"/>
      <c r="L208" s="628"/>
      <c r="M208" s="628"/>
      <c r="N208" s="628"/>
      <c r="O208" s="628"/>
      <c r="P208" s="628"/>
      <c r="R208" s="277" t="s">
        <v>384</v>
      </c>
      <c r="S208" s="204" t="str">
        <f t="shared" si="39"/>
        <v>enter method</v>
      </c>
      <c r="T208" s="208" t="str">
        <f t="shared" si="27"/>
        <v>enter method</v>
      </c>
      <c r="U208" s="209" t="str">
        <f t="shared" si="28"/>
        <v>enter method</v>
      </c>
      <c r="V208" s="210" t="str">
        <f t="shared" si="29"/>
        <v>enter method</v>
      </c>
      <c r="W208" s="208" t="str">
        <f t="shared" si="30"/>
        <v>enter method</v>
      </c>
      <c r="X208" s="208" t="str">
        <f t="shared" si="31"/>
        <v>enter method</v>
      </c>
      <c r="Y208" s="208" t="str">
        <f t="shared" si="32"/>
        <v>enter method</v>
      </c>
      <c r="Z208" s="208" t="str">
        <f t="shared" si="33"/>
        <v>enter method</v>
      </c>
      <c r="AA208" s="208" t="str">
        <f t="shared" si="34"/>
        <v>enter method</v>
      </c>
      <c r="AB208" s="208" t="str">
        <f t="shared" si="35"/>
        <v>enter method</v>
      </c>
      <c r="AC208" s="208" t="str">
        <f t="shared" si="36"/>
        <v>enter method</v>
      </c>
      <c r="AD208" s="208" t="str">
        <f t="shared" si="37"/>
        <v>enter method</v>
      </c>
      <c r="AE208" s="208" t="str">
        <f t="shared" si="38"/>
        <v>enter method</v>
      </c>
      <c r="AF208" s="208"/>
      <c r="AG208" s="277" t="s">
        <v>384</v>
      </c>
      <c r="AH208" s="267">
        <v>0.9</v>
      </c>
      <c r="AI208" s="7">
        <v>3</v>
      </c>
    </row>
    <row r="209" spans="1:35" x14ac:dyDescent="0.2">
      <c r="A209" s="279" t="s">
        <v>450</v>
      </c>
      <c r="D209" s="634"/>
      <c r="E209" s="631"/>
      <c r="F209" s="632"/>
      <c r="G209" s="633"/>
      <c r="H209" s="628"/>
      <c r="I209" s="628"/>
      <c r="J209" s="628"/>
      <c r="K209" s="628"/>
      <c r="L209" s="628"/>
      <c r="M209" s="628"/>
      <c r="N209" s="628"/>
      <c r="O209" s="628"/>
      <c r="P209" s="628"/>
      <c r="R209" s="279" t="s">
        <v>450</v>
      </c>
      <c r="S209" s="204" t="str">
        <f t="shared" si="39"/>
        <v>enter method</v>
      </c>
      <c r="T209" s="208" t="str">
        <f t="shared" ref="T209:AC212" si="40">IF(T$15="SB", $AH209*E209, IF(T$15="HB", $AI209*E209, "enter method"))</f>
        <v>enter method</v>
      </c>
      <c r="U209" s="209" t="str">
        <f t="shared" si="40"/>
        <v>enter method</v>
      </c>
      <c r="V209" s="210" t="str">
        <f t="shared" si="40"/>
        <v>enter method</v>
      </c>
      <c r="W209" s="208" t="str">
        <f t="shared" si="40"/>
        <v>enter method</v>
      </c>
      <c r="X209" s="208" t="str">
        <f t="shared" si="40"/>
        <v>enter method</v>
      </c>
      <c r="Y209" s="208" t="str">
        <f t="shared" si="40"/>
        <v>enter method</v>
      </c>
      <c r="Z209" s="208" t="str">
        <f t="shared" si="40"/>
        <v>enter method</v>
      </c>
      <c r="AA209" s="208" t="str">
        <f t="shared" si="40"/>
        <v>enter method</v>
      </c>
      <c r="AB209" s="208" t="str">
        <f t="shared" si="40"/>
        <v>enter method</v>
      </c>
      <c r="AC209" s="208" t="str">
        <f t="shared" si="40"/>
        <v>enter method</v>
      </c>
      <c r="AD209" s="208" t="str">
        <f t="shared" ref="AD209:AE212" si="41">IF(AD$15="SB", $AH209*O209, IF(AD$15="HB", $AI209*O209, "enter method"))</f>
        <v>enter method</v>
      </c>
      <c r="AE209" s="208" t="str">
        <f t="shared" si="41"/>
        <v>enter method</v>
      </c>
      <c r="AF209" s="35"/>
      <c r="AG209" s="279" t="s">
        <v>450</v>
      </c>
      <c r="AH209" s="242">
        <v>0.9</v>
      </c>
      <c r="AI209" s="7">
        <v>0.9</v>
      </c>
    </row>
    <row r="210" spans="1:35" x14ac:dyDescent="0.2">
      <c r="A210" s="279" t="s">
        <v>453</v>
      </c>
      <c r="D210" s="634"/>
      <c r="E210" s="631"/>
      <c r="F210" s="632"/>
      <c r="G210" s="633"/>
      <c r="H210" s="628"/>
      <c r="I210" s="628"/>
      <c r="J210" s="628"/>
      <c r="K210" s="628"/>
      <c r="L210" s="628"/>
      <c r="M210" s="628"/>
      <c r="N210" s="628"/>
      <c r="O210" s="628"/>
      <c r="P210" s="628"/>
      <c r="R210" s="279" t="s">
        <v>453</v>
      </c>
      <c r="S210" s="204" t="str">
        <f>IF(S$15="SB", $AH210*D210, IF(S$15="HB", $AI210*D210, "enter method"))</f>
        <v>enter method</v>
      </c>
      <c r="T210" s="208" t="str">
        <f t="shared" si="40"/>
        <v>enter method</v>
      </c>
      <c r="U210" s="209" t="str">
        <f t="shared" si="40"/>
        <v>enter method</v>
      </c>
      <c r="V210" s="210" t="str">
        <f t="shared" si="40"/>
        <v>enter method</v>
      </c>
      <c r="W210" s="208" t="str">
        <f t="shared" si="40"/>
        <v>enter method</v>
      </c>
      <c r="X210" s="208" t="str">
        <f t="shared" si="40"/>
        <v>enter method</v>
      </c>
      <c r="Y210" s="208" t="str">
        <f t="shared" si="40"/>
        <v>enter method</v>
      </c>
      <c r="Z210" s="208" t="str">
        <f t="shared" si="40"/>
        <v>enter method</v>
      </c>
      <c r="AA210" s="208" t="str">
        <f t="shared" si="40"/>
        <v>enter method</v>
      </c>
      <c r="AB210" s="208" t="str">
        <f t="shared" si="40"/>
        <v>enter method</v>
      </c>
      <c r="AC210" s="208" t="str">
        <f t="shared" si="40"/>
        <v>enter method</v>
      </c>
      <c r="AD210" s="208" t="str">
        <f t="shared" si="41"/>
        <v>enter method</v>
      </c>
      <c r="AE210" s="208" t="str">
        <f t="shared" si="41"/>
        <v>enter method</v>
      </c>
      <c r="AF210" s="35"/>
      <c r="AG210" s="279" t="s">
        <v>453</v>
      </c>
      <c r="AH210" s="242">
        <v>4.5</v>
      </c>
      <c r="AI210" s="7">
        <v>4.5</v>
      </c>
    </row>
    <row r="211" spans="1:35" x14ac:dyDescent="0.2">
      <c r="A211" s="279" t="s">
        <v>472</v>
      </c>
      <c r="D211" s="634"/>
      <c r="E211" s="631"/>
      <c r="F211" s="632"/>
      <c r="G211" s="633"/>
      <c r="H211" s="628"/>
      <c r="I211" s="628"/>
      <c r="J211" s="628"/>
      <c r="K211" s="628"/>
      <c r="L211" s="628"/>
      <c r="M211" s="628"/>
      <c r="N211" s="628"/>
      <c r="O211" s="628"/>
      <c r="P211" s="628"/>
      <c r="R211" s="279" t="s">
        <v>472</v>
      </c>
      <c r="S211" s="204" t="str">
        <f>IF(S$15="SB", $AH211*D211, IF(S$15="HB", $AI211*D211, "enter method"))</f>
        <v>enter method</v>
      </c>
      <c r="T211" s="208" t="str">
        <f t="shared" si="40"/>
        <v>enter method</v>
      </c>
      <c r="U211" s="209" t="str">
        <f t="shared" si="40"/>
        <v>enter method</v>
      </c>
      <c r="V211" s="210" t="str">
        <f t="shared" si="40"/>
        <v>enter method</v>
      </c>
      <c r="W211" s="208" t="str">
        <f t="shared" si="40"/>
        <v>enter method</v>
      </c>
      <c r="X211" s="208" t="str">
        <f t="shared" si="40"/>
        <v>enter method</v>
      </c>
      <c r="Y211" s="208" t="str">
        <f t="shared" si="40"/>
        <v>enter method</v>
      </c>
      <c r="Z211" s="208" t="str">
        <f t="shared" si="40"/>
        <v>enter method</v>
      </c>
      <c r="AA211" s="208" t="str">
        <f t="shared" si="40"/>
        <v>enter method</v>
      </c>
      <c r="AB211" s="208" t="str">
        <f t="shared" si="40"/>
        <v>enter method</v>
      </c>
      <c r="AC211" s="208" t="str">
        <f t="shared" si="40"/>
        <v>enter method</v>
      </c>
      <c r="AD211" s="208" t="str">
        <f t="shared" si="41"/>
        <v>enter method</v>
      </c>
      <c r="AE211" s="208" t="str">
        <f t="shared" si="41"/>
        <v>enter method</v>
      </c>
      <c r="AF211" s="35"/>
      <c r="AG211" s="279" t="s">
        <v>472</v>
      </c>
      <c r="AH211" s="242"/>
    </row>
    <row r="212" spans="1:35" x14ac:dyDescent="0.2">
      <c r="A212" s="279" t="s">
        <v>228</v>
      </c>
      <c r="D212" s="634"/>
      <c r="E212" s="631"/>
      <c r="F212" s="632"/>
      <c r="G212" s="633"/>
      <c r="H212" s="628"/>
      <c r="I212" s="628"/>
      <c r="J212" s="628"/>
      <c r="K212" s="628"/>
      <c r="L212" s="628"/>
      <c r="M212" s="628"/>
      <c r="N212" s="628"/>
      <c r="O212" s="628"/>
      <c r="P212" s="628"/>
      <c r="R212" s="279" t="s">
        <v>228</v>
      </c>
      <c r="S212" s="204" t="str">
        <f>IF(S$15="SB", $AH212*D212, IF(S$15="HB", $AI212*D212, "enter method"))</f>
        <v>enter method</v>
      </c>
      <c r="T212" s="208" t="str">
        <f t="shared" si="40"/>
        <v>enter method</v>
      </c>
      <c r="U212" s="209" t="str">
        <f t="shared" si="40"/>
        <v>enter method</v>
      </c>
      <c r="V212" s="210" t="str">
        <f t="shared" si="40"/>
        <v>enter method</v>
      </c>
      <c r="W212" s="208" t="str">
        <f t="shared" si="40"/>
        <v>enter method</v>
      </c>
      <c r="X212" s="208" t="str">
        <f t="shared" si="40"/>
        <v>enter method</v>
      </c>
      <c r="Y212" s="208" t="str">
        <f t="shared" si="40"/>
        <v>enter method</v>
      </c>
      <c r="Z212" s="208" t="str">
        <f t="shared" si="40"/>
        <v>enter method</v>
      </c>
      <c r="AA212" s="208" t="str">
        <f t="shared" si="40"/>
        <v>enter method</v>
      </c>
      <c r="AB212" s="208" t="str">
        <f t="shared" si="40"/>
        <v>enter method</v>
      </c>
      <c r="AC212" s="208" t="str">
        <f t="shared" si="40"/>
        <v>enter method</v>
      </c>
      <c r="AD212" s="208" t="str">
        <f t="shared" si="41"/>
        <v>enter method</v>
      </c>
      <c r="AE212" s="208" t="str">
        <f t="shared" si="41"/>
        <v>enter method</v>
      </c>
      <c r="AF212" s="35"/>
      <c r="AG212" s="279" t="s">
        <v>228</v>
      </c>
      <c r="AH212" s="242">
        <v>1.6</v>
      </c>
      <c r="AI212" s="7">
        <v>3</v>
      </c>
    </row>
    <row r="213" spans="1:35" ht="13.5" thickBot="1" x14ac:dyDescent="0.25">
      <c r="C213" s="280" t="s">
        <v>385</v>
      </c>
      <c r="D213" s="200">
        <f>COUNTIF(D17:D212,"&gt;0")</f>
        <v>0</v>
      </c>
      <c r="E213" s="201">
        <f>COUNTIF(E17:E212,"&gt;0")</f>
        <v>0</v>
      </c>
      <c r="F213" s="202">
        <f>COUNTIF(F17:F212,"&gt;0")</f>
        <v>0</v>
      </c>
      <c r="G213" s="203">
        <f>COUNTIF(G17:G212,"&gt;0")</f>
        <v>0</v>
      </c>
      <c r="H213" s="203">
        <f>COUNTIF(H17:H212,"&gt;0")</f>
        <v>0</v>
      </c>
      <c r="I213" s="203">
        <f t="shared" ref="I213:P213" si="42">COUNTIF(I17:I212,"&gt;0")</f>
        <v>0</v>
      </c>
      <c r="J213" s="203">
        <f t="shared" si="42"/>
        <v>0</v>
      </c>
      <c r="K213" s="203">
        <f t="shared" si="42"/>
        <v>0</v>
      </c>
      <c r="L213" s="203">
        <f t="shared" si="42"/>
        <v>0</v>
      </c>
      <c r="M213" s="203">
        <f t="shared" si="42"/>
        <v>0</v>
      </c>
      <c r="N213" s="203">
        <f t="shared" si="42"/>
        <v>0</v>
      </c>
      <c r="O213" s="203">
        <f t="shared" si="42"/>
        <v>0</v>
      </c>
      <c r="P213" s="203">
        <f t="shared" si="42"/>
        <v>0</v>
      </c>
      <c r="Q213" s="41"/>
      <c r="R213" s="279"/>
      <c r="S213" s="212"/>
      <c r="T213" s="35"/>
      <c r="U213" s="213"/>
      <c r="V213" s="35"/>
      <c r="W213" s="35"/>
      <c r="X213" s="35"/>
      <c r="Y213" s="35"/>
      <c r="Z213" s="35"/>
      <c r="AA213" s="35"/>
      <c r="AB213" s="35"/>
      <c r="AC213" s="35"/>
      <c r="AD213" s="35"/>
      <c r="AE213" s="35"/>
      <c r="AF213" s="35"/>
      <c r="AG213" s="35"/>
      <c r="AH213" s="211"/>
      <c r="AI213" s="211"/>
    </row>
    <row r="214" spans="1:35" x14ac:dyDescent="0.2">
      <c r="R214" s="280" t="s">
        <v>385</v>
      </c>
      <c r="S214" s="214">
        <f t="shared" ref="S214:AE214" si="43">COUNTIF(S17:S212,"&gt;0")</f>
        <v>0</v>
      </c>
      <c r="T214" s="203">
        <f t="shared" si="43"/>
        <v>0</v>
      </c>
      <c r="U214" s="215">
        <f t="shared" si="43"/>
        <v>0</v>
      </c>
      <c r="V214" s="203">
        <f t="shared" si="43"/>
        <v>0</v>
      </c>
      <c r="W214" s="203">
        <f t="shared" si="43"/>
        <v>0</v>
      </c>
      <c r="X214" s="203">
        <f t="shared" si="43"/>
        <v>0</v>
      </c>
      <c r="Y214" s="203">
        <f t="shared" si="43"/>
        <v>0</v>
      </c>
      <c r="Z214" s="203">
        <f t="shared" si="43"/>
        <v>0</v>
      </c>
      <c r="AA214" s="203">
        <f t="shared" si="43"/>
        <v>0</v>
      </c>
      <c r="AB214" s="203">
        <f t="shared" si="43"/>
        <v>0</v>
      </c>
      <c r="AC214" s="203">
        <f t="shared" si="43"/>
        <v>0</v>
      </c>
      <c r="AD214" s="203">
        <f t="shared" si="43"/>
        <v>0</v>
      </c>
      <c r="AE214" s="203">
        <f t="shared" si="43"/>
        <v>0</v>
      </c>
      <c r="AF214" s="41"/>
      <c r="AG214" s="41"/>
      <c r="AH214" s="41"/>
    </row>
    <row r="215" spans="1:35" x14ac:dyDescent="0.2">
      <c r="D215" s="322" t="s">
        <v>468</v>
      </c>
      <c r="R215" s="280" t="s">
        <v>386</v>
      </c>
      <c r="S215" s="214">
        <f t="shared" ref="S215:AE215" si="44">SUM(S17:S212)</f>
        <v>0</v>
      </c>
      <c r="T215" s="203">
        <f t="shared" si="44"/>
        <v>0</v>
      </c>
      <c r="U215" s="215">
        <f t="shared" si="44"/>
        <v>0</v>
      </c>
      <c r="V215" s="203">
        <f t="shared" si="44"/>
        <v>0</v>
      </c>
      <c r="W215" s="203">
        <f t="shared" si="44"/>
        <v>0</v>
      </c>
      <c r="X215" s="203">
        <f t="shared" si="44"/>
        <v>0</v>
      </c>
      <c r="Y215" s="203">
        <f t="shared" si="44"/>
        <v>0</v>
      </c>
      <c r="Z215" s="203">
        <f t="shared" si="44"/>
        <v>0</v>
      </c>
      <c r="AA215" s="203">
        <f t="shared" si="44"/>
        <v>0</v>
      </c>
      <c r="AB215" s="203">
        <f t="shared" si="44"/>
        <v>0</v>
      </c>
      <c r="AC215" s="203">
        <f t="shared" si="44"/>
        <v>0</v>
      </c>
      <c r="AD215" s="203">
        <f t="shared" si="44"/>
        <v>0</v>
      </c>
      <c r="AE215" s="203">
        <f t="shared" si="44"/>
        <v>0</v>
      </c>
      <c r="AF215" s="41"/>
      <c r="AG215" s="41"/>
      <c r="AH215" s="41"/>
    </row>
    <row r="216" spans="1:35" x14ac:dyDescent="0.2">
      <c r="R216" s="280" t="s">
        <v>387</v>
      </c>
      <c r="S216" s="216" t="e">
        <f>(S215/S214)*20</f>
        <v>#DIV/0!</v>
      </c>
      <c r="T216" s="181" t="e">
        <f>(T215/T214)*20</f>
        <v>#DIV/0!</v>
      </c>
      <c r="U216" s="178" t="e">
        <f t="shared" ref="U216:AE216" si="45">(U215/U214)*20</f>
        <v>#DIV/0!</v>
      </c>
      <c r="V216" s="181" t="e">
        <f t="shared" si="45"/>
        <v>#DIV/0!</v>
      </c>
      <c r="W216" s="181" t="e">
        <f t="shared" si="45"/>
        <v>#DIV/0!</v>
      </c>
      <c r="X216" s="181" t="e">
        <f t="shared" si="45"/>
        <v>#DIV/0!</v>
      </c>
      <c r="Y216" s="181" t="e">
        <f t="shared" si="45"/>
        <v>#DIV/0!</v>
      </c>
      <c r="Z216" s="181" t="e">
        <f t="shared" si="45"/>
        <v>#DIV/0!</v>
      </c>
      <c r="AA216" s="181" t="e">
        <f t="shared" si="45"/>
        <v>#DIV/0!</v>
      </c>
      <c r="AB216" s="181" t="e">
        <f t="shared" si="45"/>
        <v>#DIV/0!</v>
      </c>
      <c r="AC216" s="181" t="e">
        <f t="shared" si="45"/>
        <v>#DIV/0!</v>
      </c>
      <c r="AD216" s="181" t="e">
        <f t="shared" si="45"/>
        <v>#DIV/0!</v>
      </c>
      <c r="AE216" s="181" t="e">
        <f t="shared" si="45"/>
        <v>#DIV/0!</v>
      </c>
      <c r="AF216" s="182"/>
      <c r="AG216" s="182"/>
      <c r="AH216" s="182"/>
    </row>
    <row r="217" spans="1:35" ht="36.75" customHeight="1" thickBot="1" x14ac:dyDescent="0.25">
      <c r="R217" s="410" t="s">
        <v>413</v>
      </c>
      <c r="S217" s="48" t="e">
        <f>IF(S216&lt;40,0,IF(S216&gt;130,1,(S216-40)/90))</f>
        <v>#DIV/0!</v>
      </c>
      <c r="T217" s="49" t="e">
        <f t="shared" ref="T217:AE217" si="46">IF(T216&lt;40,0,IF(T216&gt;130,1,(T216-40)/90))</f>
        <v>#DIV/0!</v>
      </c>
      <c r="U217" s="50" t="e">
        <f t="shared" si="46"/>
        <v>#DIV/0!</v>
      </c>
      <c r="V217" s="7" t="e">
        <f t="shared" si="46"/>
        <v>#DIV/0!</v>
      </c>
      <c r="W217" s="7" t="e">
        <f t="shared" si="46"/>
        <v>#DIV/0!</v>
      </c>
      <c r="X217" s="7" t="e">
        <f t="shared" si="46"/>
        <v>#DIV/0!</v>
      </c>
      <c r="Y217" s="7" t="e">
        <f t="shared" si="46"/>
        <v>#DIV/0!</v>
      </c>
      <c r="Z217" s="7" t="e">
        <f t="shared" si="46"/>
        <v>#DIV/0!</v>
      </c>
      <c r="AA217" s="7" t="e">
        <f t="shared" si="46"/>
        <v>#DIV/0!</v>
      </c>
      <c r="AB217" s="7" t="e">
        <f t="shared" si="46"/>
        <v>#DIV/0!</v>
      </c>
      <c r="AC217" s="7" t="e">
        <f t="shared" si="46"/>
        <v>#DIV/0!</v>
      </c>
      <c r="AD217" s="7" t="e">
        <f t="shared" si="46"/>
        <v>#DIV/0!</v>
      </c>
      <c r="AE217" s="7" t="e">
        <f t="shared" si="46"/>
        <v>#DIV/0!</v>
      </c>
    </row>
    <row r="218" spans="1:35" x14ac:dyDescent="0.2">
      <c r="R218" s="41"/>
    </row>
    <row r="219" spans="1:35" x14ac:dyDescent="0.2">
      <c r="R219" s="41"/>
    </row>
    <row r="220" spans="1:35" ht="20.25" x14ac:dyDescent="0.2">
      <c r="R220" s="41"/>
      <c r="S220" s="771"/>
      <c r="T220" s="821"/>
    </row>
    <row r="221" spans="1:35" x14ac:dyDescent="0.2">
      <c r="R221" s="41"/>
    </row>
    <row r="222" spans="1:35" x14ac:dyDescent="0.2">
      <c r="R222" s="41"/>
    </row>
    <row r="223" spans="1:35" x14ac:dyDescent="0.2">
      <c r="R223" s="41"/>
    </row>
    <row r="224" spans="1:35" x14ac:dyDescent="0.2">
      <c r="R224" s="41"/>
    </row>
    <row r="225" spans="18:18" x14ac:dyDescent="0.2">
      <c r="R225" s="41"/>
    </row>
    <row r="226" spans="18:18" x14ac:dyDescent="0.2">
      <c r="R226" s="41"/>
    </row>
    <row r="227" spans="18:18" x14ac:dyDescent="0.2">
      <c r="R227" s="41"/>
    </row>
    <row r="228" spans="18:18" x14ac:dyDescent="0.2">
      <c r="R228" s="41"/>
    </row>
    <row r="229" spans="18:18" x14ac:dyDescent="0.2">
      <c r="R229" s="41"/>
    </row>
    <row r="230" spans="18:18" x14ac:dyDescent="0.2">
      <c r="R230" s="41"/>
    </row>
    <row r="231" spans="18:18" x14ac:dyDescent="0.2">
      <c r="R231" s="41"/>
    </row>
    <row r="232" spans="18:18" x14ac:dyDescent="0.2">
      <c r="R232" s="41"/>
    </row>
    <row r="233" spans="18:18" x14ac:dyDescent="0.2">
      <c r="R233" s="41"/>
    </row>
    <row r="234" spans="18:18" x14ac:dyDescent="0.2">
      <c r="R234" s="41"/>
    </row>
    <row r="235" spans="18:18" x14ac:dyDescent="0.2">
      <c r="R235" s="41"/>
    </row>
  </sheetData>
  <sheetProtection algorithmName="SHA-512" hashValue="dlJzv/NUTAa9DYshBSE18Facc53ThwEDi2mpSS0u9yVR+K80gmeCsOVpKMNLFkGtSQd3I7E9VqMZdOR380fv+g==" saltValue="jYTQ2tQWANfRcxWB1/7Rbg==" spinCount="100000" sheet="1" objects="1" scenarios="1"/>
  <protectedRanges>
    <protectedRange sqref="D15:P212" name="Range1"/>
  </protectedRanges>
  <mergeCells count="11">
    <mergeCell ref="S220:T220"/>
    <mergeCell ref="S13:U13"/>
    <mergeCell ref="D13:F13"/>
    <mergeCell ref="G13:P13"/>
    <mergeCell ref="A7:F7"/>
    <mergeCell ref="A15:C15"/>
    <mergeCell ref="A3:O5"/>
    <mergeCell ref="AH13:AI13"/>
    <mergeCell ref="V13:AE13"/>
    <mergeCell ref="S11:V11"/>
    <mergeCell ref="D11:O11"/>
  </mergeCells>
  <phoneticPr fontId="0" type="noConversion"/>
  <conditionalFormatting sqref="D16:P212">
    <cfRule type="cellIs" dxfId="5" priority="1" stopIfTrue="1" operator="greaterThan">
      <formula>1</formula>
    </cfRule>
  </conditionalFormatting>
  <dataValidations count="1">
    <dataValidation type="list" allowBlank="1" showInputMessage="1" showErrorMessage="1" sqref="D15:P15" xr:uid="{00000000-0002-0000-1900-000000000000}">
      <formula1>$C$8:$C$9</formula1>
    </dataValidation>
  </dataValidations>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9">
    <tabColor theme="6" tint="0.39997558519241921"/>
  </sheetPr>
  <dimension ref="A1:AN62"/>
  <sheetViews>
    <sheetView zoomScale="75" workbookViewId="0">
      <pane xSplit="3" topLeftCell="D1" activePane="topRight" state="frozen"/>
      <selection activeCell="T33" sqref="T33"/>
      <selection pane="topRight" activeCell="H46" sqref="H46"/>
    </sheetView>
  </sheetViews>
  <sheetFormatPr defaultRowHeight="12.75" x14ac:dyDescent="0.2"/>
  <cols>
    <col min="1" max="1" width="16" style="7" customWidth="1"/>
    <col min="2" max="2" width="16.7109375" style="7" customWidth="1"/>
    <col min="3" max="3" width="24.28515625" style="7" bestFit="1" customWidth="1"/>
    <col min="4" max="6" width="9.140625" style="7"/>
    <col min="7" max="7" width="11.28515625" style="7" customWidth="1"/>
    <col min="8" max="16" width="9.140625" style="7"/>
    <col min="17" max="17" width="9.28515625" style="643" bestFit="1" customWidth="1"/>
    <col min="18" max="18" width="14.28515625" style="643" customWidth="1"/>
    <col min="19" max="19" width="15" style="643" customWidth="1"/>
    <col min="20" max="25" width="9.28515625" style="643" bestFit="1" customWidth="1"/>
    <col min="26" max="27" width="9.140625" style="643"/>
    <col min="28" max="16384" width="9.140625" style="644"/>
  </cols>
  <sheetData>
    <row r="1" spans="1:40" ht="26.25" x14ac:dyDescent="0.2">
      <c r="A1" s="31" t="s">
        <v>590</v>
      </c>
      <c r="AB1" s="643"/>
      <c r="AC1" s="643"/>
      <c r="AD1" s="643"/>
      <c r="AE1" s="643"/>
      <c r="AF1" s="643"/>
      <c r="AG1" s="643"/>
      <c r="AH1" s="643"/>
      <c r="AI1" s="643"/>
      <c r="AJ1" s="643"/>
      <c r="AK1" s="643"/>
      <c r="AL1" s="643"/>
      <c r="AM1" s="643"/>
      <c r="AN1" s="643"/>
    </row>
    <row r="2" spans="1:40" x14ac:dyDescent="0.2">
      <c r="AB2" s="643"/>
      <c r="AC2" s="643"/>
      <c r="AD2" s="643"/>
      <c r="AE2" s="643"/>
      <c r="AF2" s="643"/>
      <c r="AG2" s="643"/>
      <c r="AH2" s="643"/>
      <c r="AI2" s="643"/>
      <c r="AJ2" s="643"/>
      <c r="AK2" s="643"/>
      <c r="AL2" s="643"/>
      <c r="AM2" s="643"/>
      <c r="AN2" s="643"/>
    </row>
    <row r="3" spans="1:40" ht="18" customHeight="1" x14ac:dyDescent="0.2">
      <c r="A3" s="751" t="s">
        <v>513</v>
      </c>
      <c r="B3" s="719"/>
      <c r="C3" s="719"/>
      <c r="D3" s="719"/>
      <c r="E3" s="719"/>
      <c r="F3" s="719"/>
      <c r="G3" s="719"/>
      <c r="H3" s="719"/>
      <c r="I3" s="719"/>
      <c r="J3" s="719"/>
      <c r="K3" s="719"/>
      <c r="L3" s="719"/>
      <c r="M3" s="719"/>
      <c r="N3" s="719"/>
      <c r="O3" s="719"/>
      <c r="P3" s="282"/>
      <c r="AB3" s="643"/>
      <c r="AC3" s="643"/>
      <c r="AD3" s="643"/>
      <c r="AE3" s="643"/>
      <c r="AF3" s="643"/>
      <c r="AG3" s="643"/>
      <c r="AH3" s="643"/>
      <c r="AI3" s="643"/>
      <c r="AJ3" s="643"/>
      <c r="AK3" s="643"/>
      <c r="AL3" s="643"/>
      <c r="AM3" s="643"/>
      <c r="AN3" s="643"/>
    </row>
    <row r="4" spans="1:40" ht="18" x14ac:dyDescent="0.2">
      <c r="A4" s="719"/>
      <c r="B4" s="719"/>
      <c r="C4" s="719"/>
      <c r="D4" s="719"/>
      <c r="E4" s="719"/>
      <c r="F4" s="719"/>
      <c r="G4" s="719"/>
      <c r="H4" s="719"/>
      <c r="I4" s="719"/>
      <c r="J4" s="719"/>
      <c r="K4" s="719"/>
      <c r="L4" s="719"/>
      <c r="M4" s="719"/>
      <c r="N4" s="719"/>
      <c r="O4" s="719"/>
      <c r="P4" s="282"/>
      <c r="AB4" s="643"/>
      <c r="AC4" s="643"/>
      <c r="AD4" s="643"/>
      <c r="AE4" s="643"/>
      <c r="AF4" s="643"/>
      <c r="AG4" s="643"/>
      <c r="AH4" s="643"/>
      <c r="AI4" s="643"/>
      <c r="AJ4" s="643"/>
      <c r="AK4" s="643"/>
      <c r="AL4" s="643"/>
      <c r="AM4" s="643"/>
      <c r="AN4" s="643"/>
    </row>
    <row r="5" spans="1:40" ht="60" customHeight="1" x14ac:dyDescent="0.2">
      <c r="A5" s="719"/>
      <c r="B5" s="719"/>
      <c r="C5" s="719"/>
      <c r="D5" s="719"/>
      <c r="E5" s="719"/>
      <c r="F5" s="719"/>
      <c r="G5" s="719"/>
      <c r="H5" s="719"/>
      <c r="I5" s="719"/>
      <c r="J5" s="719"/>
      <c r="K5" s="719"/>
      <c r="L5" s="719"/>
      <c r="M5" s="719"/>
      <c r="N5" s="719"/>
      <c r="O5" s="719"/>
      <c r="P5" s="282"/>
      <c r="AB5" s="643"/>
      <c r="AC5" s="643"/>
      <c r="AD5" s="643"/>
      <c r="AE5" s="643"/>
      <c r="AF5" s="643"/>
      <c r="AG5" s="643"/>
      <c r="AH5" s="643"/>
      <c r="AI5" s="643"/>
      <c r="AJ5" s="643"/>
      <c r="AK5" s="643"/>
      <c r="AL5" s="643"/>
      <c r="AM5" s="643"/>
      <c r="AN5" s="643"/>
    </row>
    <row r="6" spans="1:40" ht="18" x14ac:dyDescent="0.2">
      <c r="C6" s="271"/>
      <c r="D6" s="271"/>
      <c r="E6" s="271"/>
      <c r="F6" s="271"/>
      <c r="G6" s="271"/>
      <c r="H6" s="271"/>
      <c r="I6" s="271"/>
      <c r="J6" s="271"/>
      <c r="K6" s="271"/>
      <c r="L6" s="271"/>
      <c r="M6" s="271"/>
      <c r="N6" s="271"/>
      <c r="O6" s="271"/>
      <c r="P6" s="282"/>
      <c r="AB6" s="643"/>
      <c r="AC6" s="643"/>
      <c r="AD6" s="643"/>
      <c r="AE6" s="643"/>
      <c r="AF6" s="643"/>
      <c r="AG6" s="643"/>
      <c r="AH6" s="643"/>
      <c r="AI6" s="643"/>
      <c r="AJ6" s="643"/>
      <c r="AK6" s="643"/>
      <c r="AL6" s="643"/>
      <c r="AM6" s="643"/>
      <c r="AN6" s="643"/>
    </row>
    <row r="7" spans="1:40" ht="18" x14ac:dyDescent="0.2">
      <c r="C7" s="271"/>
      <c r="D7" s="271"/>
      <c r="M7" s="271"/>
      <c r="N7" s="271"/>
      <c r="O7" s="271"/>
      <c r="P7" s="282"/>
      <c r="AB7" s="643"/>
      <c r="AC7" s="643"/>
      <c r="AD7" s="643"/>
      <c r="AE7" s="643"/>
      <c r="AF7" s="643"/>
      <c r="AG7" s="643"/>
      <c r="AH7" s="643"/>
      <c r="AI7" s="643"/>
      <c r="AJ7" s="643"/>
      <c r="AK7" s="643"/>
      <c r="AL7" s="643"/>
      <c r="AM7" s="643"/>
      <c r="AN7" s="643"/>
    </row>
    <row r="8" spans="1:40" ht="18" x14ac:dyDescent="0.2">
      <c r="C8" s="271"/>
      <c r="D8" s="271"/>
      <c r="M8" s="271"/>
      <c r="N8" s="271"/>
      <c r="O8" s="271"/>
      <c r="P8" s="282"/>
      <c r="AB8" s="643"/>
      <c r="AC8" s="643"/>
      <c r="AD8" s="643"/>
      <c r="AE8" s="643"/>
      <c r="AF8" s="643"/>
      <c r="AG8" s="643"/>
      <c r="AH8" s="643"/>
      <c r="AI8" s="643"/>
      <c r="AJ8" s="643"/>
      <c r="AK8" s="643"/>
      <c r="AL8" s="643"/>
      <c r="AM8" s="643"/>
      <c r="AN8" s="643"/>
    </row>
    <row r="9" spans="1:40" ht="18" x14ac:dyDescent="0.2">
      <c r="C9" s="10"/>
      <c r="D9" s="819" t="s">
        <v>77</v>
      </c>
      <c r="E9" s="820"/>
      <c r="F9" s="820"/>
      <c r="G9" s="820"/>
      <c r="H9" s="820"/>
      <c r="I9" s="820"/>
      <c r="J9" s="820"/>
      <c r="K9" s="820"/>
      <c r="L9" s="820"/>
      <c r="M9" s="820"/>
      <c r="N9" s="820"/>
      <c r="O9" s="820"/>
      <c r="P9" s="10"/>
      <c r="AB9" s="643"/>
      <c r="AC9" s="643"/>
      <c r="AD9" s="643"/>
      <c r="AE9" s="643"/>
      <c r="AF9" s="643"/>
      <c r="AG9" s="643"/>
      <c r="AH9" s="643"/>
      <c r="AI9" s="643"/>
      <c r="AJ9" s="643"/>
      <c r="AK9" s="643"/>
      <c r="AL9" s="643"/>
      <c r="AM9" s="643"/>
      <c r="AN9" s="643"/>
    </row>
    <row r="10" spans="1:40" ht="13.5" thickBot="1" x14ac:dyDescent="0.25">
      <c r="C10" s="10"/>
      <c r="D10" s="4"/>
      <c r="E10" s="8"/>
      <c r="F10" s="8"/>
      <c r="G10" s="8"/>
      <c r="H10" s="10"/>
      <c r="I10" s="10"/>
      <c r="J10" s="10"/>
      <c r="K10" s="10"/>
      <c r="L10" s="10"/>
      <c r="M10" s="10"/>
      <c r="N10" s="10"/>
      <c r="O10" s="10"/>
      <c r="P10" s="10"/>
      <c r="AB10" s="643"/>
      <c r="AC10" s="643"/>
      <c r="AD10" s="643"/>
      <c r="AE10" s="643"/>
      <c r="AF10" s="643"/>
      <c r="AG10" s="643"/>
      <c r="AH10" s="643"/>
      <c r="AI10" s="643"/>
      <c r="AJ10" s="643"/>
      <c r="AK10" s="643"/>
      <c r="AL10" s="643"/>
      <c r="AM10" s="643"/>
      <c r="AN10" s="643"/>
    </row>
    <row r="11" spans="1:40" ht="57.75" customHeight="1" x14ac:dyDescent="0.2">
      <c r="D11" s="780" t="s">
        <v>420</v>
      </c>
      <c r="E11" s="782"/>
      <c r="F11" s="784"/>
      <c r="G11" s="763" t="s">
        <v>421</v>
      </c>
      <c r="H11" s="763"/>
      <c r="I11" s="763"/>
      <c r="J11" s="763"/>
      <c r="K11" s="763"/>
      <c r="L11" s="763"/>
      <c r="M11" s="763"/>
      <c r="N11" s="763"/>
      <c r="O11" s="763"/>
      <c r="P11" s="763"/>
      <c r="Q11" s="645"/>
      <c r="R11" s="646" t="s">
        <v>78</v>
      </c>
      <c r="S11" s="646" t="s">
        <v>79</v>
      </c>
      <c r="AB11" s="643"/>
      <c r="AC11" s="643"/>
      <c r="AD11" s="643"/>
      <c r="AE11" s="643"/>
      <c r="AF11" s="643"/>
      <c r="AG11" s="643"/>
      <c r="AH11" s="643"/>
      <c r="AI11" s="643"/>
      <c r="AJ11" s="643"/>
      <c r="AK11" s="643"/>
      <c r="AL11" s="643"/>
      <c r="AM11" s="643"/>
      <c r="AN11" s="643"/>
    </row>
    <row r="12" spans="1:40" ht="18" x14ac:dyDescent="0.2">
      <c r="C12" s="274" t="s">
        <v>406</v>
      </c>
      <c r="D12" s="160">
        <f>'Function Scoring'!P10</f>
        <v>0</v>
      </c>
      <c r="E12" s="4">
        <f>'Function Scoring'!Q10</f>
        <v>0</v>
      </c>
      <c r="F12" s="161">
        <f>'Function Scoring'!R10</f>
        <v>0</v>
      </c>
      <c r="G12" s="162" t="str">
        <f>'Function Scoring'!F10</f>
        <v xml:space="preserve">Stream A - Current </v>
      </c>
      <c r="H12" s="162" t="str">
        <f>'Function Scoring'!G10</f>
        <v>Stream A - Potential</v>
      </c>
      <c r="I12" s="162">
        <f>'Function Scoring'!H10</f>
        <v>0</v>
      </c>
      <c r="J12" s="162">
        <f>'Function Scoring'!I10</f>
        <v>0</v>
      </c>
      <c r="K12" s="162">
        <f>'Function Scoring'!J10</f>
        <v>0</v>
      </c>
      <c r="L12" s="162">
        <f>'Function Scoring'!K10</f>
        <v>0</v>
      </c>
      <c r="M12" s="162">
        <f>'Function Scoring'!L10</f>
        <v>0</v>
      </c>
      <c r="N12" s="162">
        <f>'Function Scoring'!M10</f>
        <v>0</v>
      </c>
      <c r="O12" s="162">
        <f>'Function Scoring'!N10</f>
        <v>0</v>
      </c>
      <c r="P12" s="162">
        <f>'Function Scoring'!O10</f>
        <v>0</v>
      </c>
      <c r="AB12" s="643"/>
      <c r="AC12" s="643"/>
      <c r="AD12" s="643"/>
      <c r="AE12" s="643"/>
      <c r="AF12" s="643"/>
      <c r="AG12" s="643"/>
      <c r="AH12" s="643"/>
      <c r="AI12" s="643"/>
      <c r="AJ12" s="643"/>
      <c r="AK12" s="643"/>
      <c r="AL12" s="643"/>
      <c r="AM12" s="643"/>
      <c r="AN12" s="643"/>
    </row>
    <row r="13" spans="1:40" ht="39" customHeight="1" x14ac:dyDescent="0.2">
      <c r="A13" s="823" t="s">
        <v>563</v>
      </c>
      <c r="B13" s="823"/>
      <c r="C13" s="824"/>
      <c r="D13" s="160">
        <f>Vmci!D15</f>
        <v>0</v>
      </c>
      <c r="E13" s="4">
        <f>Vmci!E15</f>
        <v>0</v>
      </c>
      <c r="F13" s="161">
        <f>Vmci!F15</f>
        <v>0</v>
      </c>
      <c r="G13" s="4">
        <f>Vmci!G15</f>
        <v>0</v>
      </c>
      <c r="H13" s="4">
        <f>Vmci!H15</f>
        <v>0</v>
      </c>
      <c r="I13" s="4">
        <f>Vmci!I15</f>
        <v>0</v>
      </c>
      <c r="J13" s="4">
        <f>Vmci!J15</f>
        <v>0</v>
      </c>
      <c r="K13" s="4">
        <f>Vmci!K15</f>
        <v>0</v>
      </c>
      <c r="L13" s="4">
        <f>Vmci!L15</f>
        <v>0</v>
      </c>
      <c r="M13" s="4">
        <f>Vmci!M15</f>
        <v>0</v>
      </c>
      <c r="N13" s="4">
        <f>Vmci!N15</f>
        <v>0</v>
      </c>
      <c r="O13" s="4">
        <f>Vmci!O15</f>
        <v>0</v>
      </c>
      <c r="P13" s="4">
        <f>Vmci!P15</f>
        <v>0</v>
      </c>
      <c r="AB13" s="643"/>
      <c r="AC13" s="643"/>
      <c r="AD13" s="643"/>
      <c r="AE13" s="643"/>
      <c r="AF13" s="643"/>
      <c r="AG13" s="643"/>
      <c r="AH13" s="643"/>
      <c r="AI13" s="643"/>
      <c r="AJ13" s="643"/>
      <c r="AK13" s="643"/>
      <c r="AL13" s="643"/>
      <c r="AM13" s="643"/>
      <c r="AN13" s="643"/>
    </row>
    <row r="14" spans="1:40" ht="18" x14ac:dyDescent="0.2">
      <c r="C14" s="274"/>
      <c r="D14" s="160"/>
      <c r="E14" s="4"/>
      <c r="F14" s="161"/>
      <c r="G14" s="4"/>
      <c r="H14" s="4"/>
      <c r="I14" s="4"/>
      <c r="J14" s="4"/>
      <c r="K14" s="4"/>
      <c r="L14" s="4"/>
      <c r="M14" s="4"/>
      <c r="N14" s="4"/>
      <c r="O14" s="4"/>
      <c r="P14" s="4"/>
      <c r="AB14" s="643"/>
      <c r="AC14" s="643"/>
      <c r="AD14" s="643"/>
      <c r="AE14" s="643"/>
      <c r="AF14" s="643"/>
      <c r="AG14" s="643"/>
      <c r="AH14" s="643"/>
      <c r="AI14" s="643"/>
      <c r="AJ14" s="643"/>
      <c r="AK14" s="643"/>
      <c r="AL14" s="643"/>
      <c r="AM14" s="643"/>
      <c r="AN14" s="643"/>
    </row>
    <row r="15" spans="1:40" x14ac:dyDescent="0.2">
      <c r="A15" s="818" t="s">
        <v>514</v>
      </c>
      <c r="B15" s="719"/>
      <c r="C15" s="744"/>
      <c r="D15" s="363"/>
      <c r="E15" s="364"/>
      <c r="F15" s="365"/>
      <c r="G15" s="366"/>
      <c r="H15" s="366"/>
      <c r="I15" s="366"/>
      <c r="J15" s="366"/>
      <c r="K15" s="366"/>
      <c r="L15" s="366"/>
      <c r="M15" s="366"/>
      <c r="N15" s="366"/>
      <c r="O15" s="366"/>
      <c r="P15" s="366"/>
      <c r="AB15" s="643"/>
      <c r="AC15" s="643"/>
      <c r="AD15" s="643"/>
      <c r="AE15" s="643"/>
      <c r="AF15" s="643"/>
      <c r="AG15" s="643"/>
      <c r="AH15" s="643"/>
      <c r="AI15" s="643"/>
      <c r="AJ15" s="643"/>
      <c r="AK15" s="643"/>
      <c r="AL15" s="643"/>
      <c r="AM15" s="643"/>
      <c r="AN15" s="643"/>
    </row>
    <row r="16" spans="1:40" x14ac:dyDescent="0.2">
      <c r="A16" s="818" t="s">
        <v>512</v>
      </c>
      <c r="B16" s="719"/>
      <c r="C16" s="744"/>
      <c r="D16" s="363"/>
      <c r="E16" s="364"/>
      <c r="F16" s="365"/>
      <c r="G16" s="366"/>
      <c r="H16" s="366"/>
      <c r="I16" s="366"/>
      <c r="J16" s="366"/>
      <c r="K16" s="366"/>
      <c r="L16" s="366"/>
      <c r="M16" s="366"/>
      <c r="N16" s="366"/>
      <c r="O16" s="366"/>
      <c r="P16" s="366"/>
      <c r="AB16" s="643"/>
      <c r="AC16" s="643"/>
      <c r="AD16" s="643"/>
      <c r="AE16" s="643"/>
      <c r="AF16" s="643"/>
      <c r="AG16" s="643"/>
      <c r="AH16" s="643"/>
      <c r="AI16" s="643"/>
      <c r="AJ16" s="643"/>
      <c r="AK16" s="643"/>
      <c r="AL16" s="643"/>
      <c r="AM16" s="643"/>
      <c r="AN16" s="643"/>
    </row>
    <row r="17" spans="1:40" x14ac:dyDescent="0.2">
      <c r="C17" s="275"/>
      <c r="D17" s="163"/>
      <c r="E17" s="164"/>
      <c r="F17" s="618"/>
      <c r="G17" s="339"/>
      <c r="H17" s="164"/>
      <c r="I17" s="164"/>
      <c r="J17" s="164"/>
      <c r="K17" s="164"/>
      <c r="L17" s="164"/>
      <c r="M17" s="164"/>
      <c r="N17" s="164"/>
      <c r="O17" s="164"/>
      <c r="P17" s="164"/>
      <c r="AB17" s="643"/>
      <c r="AC17" s="643"/>
      <c r="AD17" s="643"/>
      <c r="AE17" s="643"/>
      <c r="AF17" s="643"/>
      <c r="AG17" s="643"/>
      <c r="AH17" s="643"/>
      <c r="AI17" s="643"/>
      <c r="AJ17" s="643"/>
      <c r="AK17" s="643"/>
      <c r="AL17" s="643"/>
      <c r="AM17" s="643"/>
      <c r="AN17" s="643"/>
    </row>
    <row r="18" spans="1:40" x14ac:dyDescent="0.2">
      <c r="A18" s="4" t="s">
        <v>321</v>
      </c>
      <c r="B18" s="7" t="s">
        <v>31</v>
      </c>
      <c r="C18" s="276" t="s">
        <v>322</v>
      </c>
      <c r="D18" s="163">
        <f>Vmci!D21</f>
        <v>0</v>
      </c>
      <c r="E18" s="164">
        <f>Vmci!E21</f>
        <v>0</v>
      </c>
      <c r="F18" s="618">
        <f>Vmci!F21</f>
        <v>0</v>
      </c>
      <c r="G18" s="339">
        <f>Vmci!G21</f>
        <v>0</v>
      </c>
      <c r="H18" s="164">
        <f>Vmci!H21</f>
        <v>0</v>
      </c>
      <c r="I18" s="164">
        <f>Vmci!I21</f>
        <v>0</v>
      </c>
      <c r="J18" s="164">
        <f>Vmci!J21</f>
        <v>0</v>
      </c>
      <c r="K18" s="164">
        <f>Vmci!K21</f>
        <v>0</v>
      </c>
      <c r="L18" s="164">
        <f>Vmci!L21</f>
        <v>0</v>
      </c>
      <c r="M18" s="164">
        <f>Vmci!M21</f>
        <v>0</v>
      </c>
      <c r="N18" s="164">
        <f>Vmci!N21</f>
        <v>0</v>
      </c>
      <c r="O18" s="164">
        <f>Vmci!O21</f>
        <v>0</v>
      </c>
      <c r="P18" s="164">
        <f>Vmci!P21</f>
        <v>0</v>
      </c>
      <c r="R18" s="643">
        <v>59</v>
      </c>
      <c r="AB18" s="643"/>
      <c r="AC18" s="643"/>
      <c r="AD18" s="643"/>
      <c r="AE18" s="643"/>
      <c r="AF18" s="643"/>
      <c r="AG18" s="643"/>
      <c r="AH18" s="643"/>
      <c r="AI18" s="643"/>
      <c r="AJ18" s="643"/>
      <c r="AK18" s="643"/>
      <c r="AL18" s="643"/>
      <c r="AM18" s="643"/>
      <c r="AN18" s="643"/>
    </row>
    <row r="19" spans="1:40" x14ac:dyDescent="0.2">
      <c r="A19" s="4" t="s">
        <v>321</v>
      </c>
      <c r="B19" s="7" t="s">
        <v>31</v>
      </c>
      <c r="C19" s="276" t="s">
        <v>137</v>
      </c>
      <c r="D19" s="163">
        <f>Vmci!D29</f>
        <v>0</v>
      </c>
      <c r="E19" s="164">
        <f>Vmci!E29</f>
        <v>0</v>
      </c>
      <c r="F19" s="618">
        <f>Vmci!F29</f>
        <v>0</v>
      </c>
      <c r="G19" s="339">
        <f>Vmci!G29</f>
        <v>0</v>
      </c>
      <c r="H19" s="164">
        <f>Vmci!H29</f>
        <v>0</v>
      </c>
      <c r="I19" s="164">
        <f>Vmci!I29</f>
        <v>0</v>
      </c>
      <c r="J19" s="164">
        <f>Vmci!J29</f>
        <v>0</v>
      </c>
      <c r="K19" s="164">
        <f>Vmci!K29</f>
        <v>0</v>
      </c>
      <c r="L19" s="164">
        <f>Vmci!L29</f>
        <v>0</v>
      </c>
      <c r="M19" s="164">
        <f>Vmci!M29</f>
        <v>0</v>
      </c>
      <c r="N19" s="164">
        <f>Vmci!N29</f>
        <v>0</v>
      </c>
      <c r="O19" s="164">
        <f>Vmci!O29</f>
        <v>0</v>
      </c>
      <c r="P19" s="164">
        <f>Vmci!P29</f>
        <v>0</v>
      </c>
      <c r="R19" s="643">
        <v>57</v>
      </c>
      <c r="AB19" s="643"/>
      <c r="AC19" s="643"/>
      <c r="AD19" s="643"/>
      <c r="AE19" s="643"/>
      <c r="AF19" s="643"/>
      <c r="AG19" s="643"/>
      <c r="AH19" s="643"/>
      <c r="AI19" s="643"/>
      <c r="AJ19" s="643"/>
      <c r="AK19" s="643"/>
      <c r="AL19" s="643"/>
      <c r="AM19" s="643"/>
      <c r="AN19" s="643"/>
    </row>
    <row r="20" spans="1:40" x14ac:dyDescent="0.2">
      <c r="A20" s="4" t="s">
        <v>328</v>
      </c>
      <c r="B20" s="7" t="s">
        <v>45</v>
      </c>
      <c r="C20" s="276" t="s">
        <v>337</v>
      </c>
      <c r="D20" s="163">
        <f>Vmci!D77</f>
        <v>0</v>
      </c>
      <c r="E20" s="164">
        <f>Vmci!E77</f>
        <v>0</v>
      </c>
      <c r="F20" s="618">
        <f>Vmci!F77</f>
        <v>0</v>
      </c>
      <c r="G20" s="339">
        <f>Vmci!G77</f>
        <v>0</v>
      </c>
      <c r="H20" s="164">
        <f>Vmci!H77</f>
        <v>0</v>
      </c>
      <c r="I20" s="164">
        <f>Vmci!I77</f>
        <v>0</v>
      </c>
      <c r="J20" s="164">
        <f>Vmci!J77</f>
        <v>0</v>
      </c>
      <c r="K20" s="164">
        <f>Vmci!K77</f>
        <v>0</v>
      </c>
      <c r="L20" s="164">
        <f>Vmci!L77</f>
        <v>0</v>
      </c>
      <c r="M20" s="164">
        <f>Vmci!M77</f>
        <v>0</v>
      </c>
      <c r="N20" s="164">
        <f>Vmci!N77</f>
        <v>0</v>
      </c>
      <c r="O20" s="164">
        <f>Vmci!O77</f>
        <v>0</v>
      </c>
      <c r="P20" s="164">
        <f>Vmci!P77</f>
        <v>0</v>
      </c>
      <c r="R20" s="643">
        <v>55</v>
      </c>
      <c r="AB20" s="643"/>
      <c r="AC20" s="643"/>
      <c r="AD20" s="643"/>
      <c r="AE20" s="643"/>
      <c r="AF20" s="643"/>
      <c r="AG20" s="643"/>
      <c r="AH20" s="643"/>
      <c r="AI20" s="643"/>
      <c r="AJ20" s="643"/>
      <c r="AK20" s="643"/>
      <c r="AL20" s="643"/>
      <c r="AM20" s="643"/>
      <c r="AN20" s="643"/>
    </row>
    <row r="21" spans="1:40" x14ac:dyDescent="0.2">
      <c r="A21" s="4" t="s">
        <v>328</v>
      </c>
      <c r="B21" s="7" t="s">
        <v>42</v>
      </c>
      <c r="C21" s="276" t="s">
        <v>333</v>
      </c>
      <c r="D21" s="163">
        <f>Vmci!D84</f>
        <v>0</v>
      </c>
      <c r="E21" s="164">
        <f>Vmci!E84</f>
        <v>0</v>
      </c>
      <c r="F21" s="618">
        <f>Vmci!F84</f>
        <v>0</v>
      </c>
      <c r="G21" s="339">
        <f>Vmci!G84</f>
        <v>0</v>
      </c>
      <c r="H21" s="164">
        <f>Vmci!H84</f>
        <v>0</v>
      </c>
      <c r="I21" s="164">
        <f>Vmci!I84</f>
        <v>0</v>
      </c>
      <c r="J21" s="164">
        <f>Vmci!J84</f>
        <v>0</v>
      </c>
      <c r="K21" s="164">
        <f>Vmci!K84</f>
        <v>0</v>
      </c>
      <c r="L21" s="164">
        <f>Vmci!L84</f>
        <v>0</v>
      </c>
      <c r="M21" s="164">
        <f>Vmci!M84</f>
        <v>0</v>
      </c>
      <c r="N21" s="164">
        <f>Vmci!N84</f>
        <v>0</v>
      </c>
      <c r="O21" s="164">
        <f>Vmci!O84</f>
        <v>0</v>
      </c>
      <c r="P21" s="164">
        <f>Vmci!P84</f>
        <v>0</v>
      </c>
      <c r="R21" s="643">
        <v>84</v>
      </c>
      <c r="AB21" s="643"/>
      <c r="AC21" s="643"/>
      <c r="AD21" s="643"/>
      <c r="AE21" s="643"/>
      <c r="AF21" s="643"/>
      <c r="AG21" s="643"/>
      <c r="AH21" s="643"/>
      <c r="AI21" s="643"/>
      <c r="AJ21" s="643"/>
      <c r="AK21" s="643"/>
      <c r="AL21" s="643"/>
      <c r="AM21" s="643"/>
      <c r="AN21" s="643"/>
    </row>
    <row r="22" spans="1:40" x14ac:dyDescent="0.2">
      <c r="A22" s="4" t="s">
        <v>360</v>
      </c>
      <c r="B22" s="7" t="s">
        <v>164</v>
      </c>
      <c r="C22" s="276" t="s">
        <v>30</v>
      </c>
      <c r="D22" s="163">
        <f>Vmci!D135</f>
        <v>0</v>
      </c>
      <c r="E22" s="164">
        <f>Vmci!E135</f>
        <v>0</v>
      </c>
      <c r="F22" s="618">
        <f>Vmci!F135</f>
        <v>0</v>
      </c>
      <c r="G22" s="339">
        <f>Vmci!G135</f>
        <v>0</v>
      </c>
      <c r="H22" s="164">
        <f>Vmci!H135</f>
        <v>0</v>
      </c>
      <c r="I22" s="164">
        <f>Vmci!I135</f>
        <v>0</v>
      </c>
      <c r="J22" s="164">
        <f>Vmci!J135</f>
        <v>0</v>
      </c>
      <c r="K22" s="164">
        <f>Vmci!K135</f>
        <v>0</v>
      </c>
      <c r="L22" s="164">
        <f>Vmci!L135</f>
        <v>0</v>
      </c>
      <c r="M22" s="164">
        <f>Vmci!M135</f>
        <v>0</v>
      </c>
      <c r="N22" s="164">
        <f>Vmci!N135</f>
        <v>0</v>
      </c>
      <c r="O22" s="164">
        <f>Vmci!O135</f>
        <v>0</v>
      </c>
      <c r="P22" s="164">
        <f>Vmci!P135</f>
        <v>0</v>
      </c>
      <c r="R22" s="643">
        <v>65</v>
      </c>
      <c r="AB22" s="643"/>
      <c r="AC22" s="643"/>
      <c r="AD22" s="643"/>
      <c r="AE22" s="643"/>
      <c r="AF22" s="643"/>
      <c r="AG22" s="643"/>
      <c r="AH22" s="643"/>
      <c r="AI22" s="643"/>
      <c r="AJ22" s="643"/>
      <c r="AK22" s="643"/>
      <c r="AL22" s="643"/>
      <c r="AM22" s="643"/>
      <c r="AN22" s="643"/>
    </row>
    <row r="23" spans="1:40" x14ac:dyDescent="0.2">
      <c r="A23" s="4" t="s">
        <v>360</v>
      </c>
      <c r="B23" s="7" t="s">
        <v>168</v>
      </c>
      <c r="C23" s="276" t="s">
        <v>75</v>
      </c>
      <c r="D23" s="163">
        <f>Vmci!D140+Vmci!D138</f>
        <v>0</v>
      </c>
      <c r="E23" s="164">
        <f>Vmci!E140+Vmci!E138</f>
        <v>0</v>
      </c>
      <c r="F23" s="618">
        <f>Vmci!F140+Vmci!F138</f>
        <v>0</v>
      </c>
      <c r="G23" s="339">
        <f>Vmci!G140+Vmci!G138</f>
        <v>0</v>
      </c>
      <c r="H23" s="164">
        <f>Vmci!H140+Vmci!H138</f>
        <v>0</v>
      </c>
      <c r="I23" s="164">
        <f>Vmci!I140+Vmci!I138</f>
        <v>0</v>
      </c>
      <c r="J23" s="164">
        <f>Vmci!J140+Vmci!J138</f>
        <v>0</v>
      </c>
      <c r="K23" s="164">
        <f>Vmci!K140+Vmci!K138</f>
        <v>0</v>
      </c>
      <c r="L23" s="164">
        <f>Vmci!L140+Vmci!L138</f>
        <v>0</v>
      </c>
      <c r="M23" s="164">
        <f>Vmci!M140+Vmci!M138</f>
        <v>0</v>
      </c>
      <c r="N23" s="164">
        <f>Vmci!N140+Vmci!N138</f>
        <v>0</v>
      </c>
      <c r="O23" s="164">
        <f>Vmci!O140+Vmci!O138</f>
        <v>0</v>
      </c>
      <c r="P23" s="164">
        <f>Vmci!P140+Vmci!P138</f>
        <v>0</v>
      </c>
      <c r="R23" s="643">
        <v>78</v>
      </c>
      <c r="AB23" s="643"/>
      <c r="AC23" s="643"/>
      <c r="AD23" s="643"/>
      <c r="AE23" s="643"/>
      <c r="AF23" s="643"/>
      <c r="AG23" s="643"/>
      <c r="AH23" s="643"/>
      <c r="AI23" s="643"/>
      <c r="AJ23" s="643"/>
      <c r="AK23" s="643"/>
      <c r="AL23" s="643"/>
      <c r="AM23" s="643"/>
      <c r="AN23" s="643"/>
    </row>
    <row r="24" spans="1:40" x14ac:dyDescent="0.2">
      <c r="A24" s="4" t="s">
        <v>376</v>
      </c>
      <c r="B24" s="635" t="s">
        <v>377</v>
      </c>
      <c r="C24" s="211" t="s">
        <v>220</v>
      </c>
      <c r="D24" s="163">
        <f>Vmci!D172</f>
        <v>0</v>
      </c>
      <c r="E24" s="164">
        <f>Vmci!E172</f>
        <v>0</v>
      </c>
      <c r="F24" s="618">
        <f>Vmci!F172</f>
        <v>0</v>
      </c>
      <c r="G24" s="339">
        <f>Vmci!G172</f>
        <v>0</v>
      </c>
      <c r="H24" s="164">
        <f>Vmci!H172</f>
        <v>0</v>
      </c>
      <c r="I24" s="164">
        <f>Vmci!I172</f>
        <v>0</v>
      </c>
      <c r="J24" s="164">
        <f>Vmci!J172</f>
        <v>0</v>
      </c>
      <c r="K24" s="164">
        <f>Vmci!K172</f>
        <v>0</v>
      </c>
      <c r="L24" s="164">
        <f>Vmci!L172</f>
        <v>0</v>
      </c>
      <c r="M24" s="164">
        <f>Vmci!M172</f>
        <v>0</v>
      </c>
      <c r="N24" s="164">
        <f>Vmci!N172</f>
        <v>0</v>
      </c>
      <c r="O24" s="164">
        <f>Vmci!O172</f>
        <v>0</v>
      </c>
      <c r="P24" s="164">
        <f>Vmci!P172</f>
        <v>0</v>
      </c>
      <c r="R24" s="643">
        <v>51</v>
      </c>
      <c r="AB24" s="643"/>
      <c r="AC24" s="643"/>
      <c r="AD24" s="643"/>
      <c r="AE24" s="643"/>
      <c r="AF24" s="643"/>
      <c r="AG24" s="643"/>
      <c r="AH24" s="643"/>
      <c r="AI24" s="643"/>
      <c r="AJ24" s="643"/>
      <c r="AK24" s="643"/>
      <c r="AL24" s="643"/>
      <c r="AM24" s="643"/>
      <c r="AN24" s="643"/>
    </row>
    <row r="25" spans="1:40" x14ac:dyDescent="0.2">
      <c r="A25" s="4" t="s">
        <v>376</v>
      </c>
      <c r="B25" s="7" t="s">
        <v>377</v>
      </c>
      <c r="C25" s="276" t="s">
        <v>28</v>
      </c>
      <c r="D25" s="163">
        <f>Vmci!D174</f>
        <v>0</v>
      </c>
      <c r="E25" s="164">
        <f>Vmci!E174</f>
        <v>0</v>
      </c>
      <c r="F25" s="618">
        <f>Vmci!F174</f>
        <v>0</v>
      </c>
      <c r="G25" s="339">
        <f>Vmci!G174</f>
        <v>0</v>
      </c>
      <c r="H25" s="164">
        <f>Vmci!H174</f>
        <v>0</v>
      </c>
      <c r="I25" s="164">
        <f>Vmci!I174</f>
        <v>0</v>
      </c>
      <c r="J25" s="164">
        <f>Vmci!J174</f>
        <v>0</v>
      </c>
      <c r="K25" s="164">
        <f>Vmci!K174</f>
        <v>0</v>
      </c>
      <c r="L25" s="164">
        <f>Vmci!L174</f>
        <v>0</v>
      </c>
      <c r="M25" s="164">
        <f>Vmci!M174</f>
        <v>0</v>
      </c>
      <c r="N25" s="164">
        <f>Vmci!N174</f>
        <v>0</v>
      </c>
      <c r="O25" s="164">
        <f>Vmci!O174</f>
        <v>0</v>
      </c>
      <c r="P25" s="164">
        <f>Vmci!P174</f>
        <v>0</v>
      </c>
      <c r="R25" s="643">
        <v>55</v>
      </c>
      <c r="AB25" s="643"/>
      <c r="AC25" s="643"/>
      <c r="AD25" s="643"/>
      <c r="AE25" s="643"/>
      <c r="AF25" s="643"/>
      <c r="AG25" s="643"/>
      <c r="AH25" s="643"/>
      <c r="AI25" s="643"/>
      <c r="AJ25" s="643"/>
      <c r="AK25" s="643"/>
      <c r="AL25" s="643"/>
      <c r="AM25" s="643"/>
      <c r="AN25" s="643"/>
    </row>
    <row r="26" spans="1:40" x14ac:dyDescent="0.2">
      <c r="A26" s="4" t="s">
        <v>376</v>
      </c>
      <c r="B26" s="7" t="s">
        <v>64</v>
      </c>
      <c r="C26" s="276" t="s">
        <v>222</v>
      </c>
      <c r="D26" s="163">
        <f>Vmci!D179</f>
        <v>0</v>
      </c>
      <c r="E26" s="164">
        <f>Vmci!E179</f>
        <v>0</v>
      </c>
      <c r="F26" s="618">
        <f>Vmci!F179</f>
        <v>0</v>
      </c>
      <c r="G26" s="339">
        <f>Vmci!G179</f>
        <v>0</v>
      </c>
      <c r="H26" s="164">
        <f>Vmci!H179</f>
        <v>0</v>
      </c>
      <c r="I26" s="164">
        <f>Vmci!I179</f>
        <v>0</v>
      </c>
      <c r="J26" s="164">
        <f>Vmci!J179</f>
        <v>0</v>
      </c>
      <c r="K26" s="164">
        <f>Vmci!K179</f>
        <v>0</v>
      </c>
      <c r="L26" s="164">
        <f>Vmci!L179</f>
        <v>0</v>
      </c>
      <c r="M26" s="164">
        <f>Vmci!M179</f>
        <v>0</v>
      </c>
      <c r="N26" s="164">
        <f>Vmci!N179</f>
        <v>0</v>
      </c>
      <c r="O26" s="164">
        <f>Vmci!O179</f>
        <v>0</v>
      </c>
      <c r="P26" s="164">
        <f>Vmci!P179</f>
        <v>0</v>
      </c>
      <c r="R26" s="643">
        <v>71</v>
      </c>
      <c r="AB26" s="643"/>
      <c r="AC26" s="643"/>
      <c r="AD26" s="643"/>
      <c r="AE26" s="643"/>
      <c r="AF26" s="643"/>
      <c r="AG26" s="643"/>
      <c r="AH26" s="643"/>
      <c r="AI26" s="643"/>
      <c r="AJ26" s="643"/>
      <c r="AK26" s="643"/>
      <c r="AL26" s="643"/>
      <c r="AM26" s="643"/>
      <c r="AN26" s="643"/>
    </row>
    <row r="27" spans="1:40" x14ac:dyDescent="0.2">
      <c r="A27" s="4" t="s">
        <v>376</v>
      </c>
      <c r="B27" s="7" t="s">
        <v>64</v>
      </c>
      <c r="C27" s="276" t="s">
        <v>379</v>
      </c>
      <c r="D27" s="163">
        <f>Vmci!D180</f>
        <v>0</v>
      </c>
      <c r="E27" s="164">
        <f>Vmci!E180</f>
        <v>0</v>
      </c>
      <c r="F27" s="618">
        <f>Vmci!F180</f>
        <v>0</v>
      </c>
      <c r="G27" s="339">
        <f>Vmci!G180</f>
        <v>0</v>
      </c>
      <c r="H27" s="164">
        <f>Vmci!H180</f>
        <v>0</v>
      </c>
      <c r="I27" s="164">
        <f>Vmci!I180</f>
        <v>0</v>
      </c>
      <c r="J27" s="164">
        <f>Vmci!J180</f>
        <v>0</v>
      </c>
      <c r="K27" s="164">
        <f>Vmci!K180</f>
        <v>0</v>
      </c>
      <c r="L27" s="164">
        <f>Vmci!L180</f>
        <v>0</v>
      </c>
      <c r="M27" s="164">
        <f>Vmci!M180</f>
        <v>0</v>
      </c>
      <c r="N27" s="164">
        <f>Vmci!N180</f>
        <v>0</v>
      </c>
      <c r="O27" s="164">
        <f>Vmci!O180</f>
        <v>0</v>
      </c>
      <c r="P27" s="164">
        <f>Vmci!P180</f>
        <v>0</v>
      </c>
      <c r="R27" s="643">
        <v>67</v>
      </c>
      <c r="AB27" s="643"/>
      <c r="AC27" s="643"/>
      <c r="AD27" s="643"/>
      <c r="AE27" s="643"/>
      <c r="AF27" s="643"/>
      <c r="AG27" s="643"/>
      <c r="AH27" s="643"/>
      <c r="AI27" s="643"/>
      <c r="AJ27" s="643"/>
      <c r="AK27" s="643"/>
      <c r="AL27" s="643"/>
      <c r="AM27" s="643"/>
      <c r="AN27" s="643"/>
    </row>
    <row r="28" spans="1:40" x14ac:dyDescent="0.2">
      <c r="A28" s="4"/>
      <c r="C28" s="276"/>
      <c r="D28" s="163"/>
      <c r="E28" s="164"/>
      <c r="F28" s="618"/>
      <c r="G28" s="339"/>
      <c r="H28" s="164"/>
      <c r="I28" s="164"/>
      <c r="J28" s="164"/>
      <c r="K28" s="164"/>
      <c r="L28" s="164"/>
      <c r="M28" s="164"/>
      <c r="N28" s="164"/>
      <c r="O28" s="164"/>
      <c r="P28" s="164"/>
      <c r="AB28" s="643"/>
      <c r="AC28" s="643"/>
      <c r="AD28" s="643"/>
      <c r="AE28" s="643"/>
      <c r="AF28" s="643"/>
      <c r="AG28" s="643"/>
      <c r="AH28" s="643"/>
      <c r="AI28" s="643"/>
      <c r="AJ28" s="643"/>
      <c r="AK28" s="643"/>
      <c r="AL28" s="643"/>
      <c r="AM28" s="643"/>
      <c r="AN28" s="643"/>
    </row>
    <row r="29" spans="1:40" x14ac:dyDescent="0.2">
      <c r="A29" s="4" t="s">
        <v>321</v>
      </c>
      <c r="B29" s="7" t="s">
        <v>31</v>
      </c>
      <c r="C29" s="276" t="s">
        <v>471</v>
      </c>
      <c r="D29" s="163">
        <f>Vmci!D30</f>
        <v>0</v>
      </c>
      <c r="E29" s="164">
        <f>Vmci!E30</f>
        <v>0</v>
      </c>
      <c r="F29" s="618">
        <f>Vmci!F30</f>
        <v>0</v>
      </c>
      <c r="G29" s="339">
        <f>Vmci!G30</f>
        <v>0</v>
      </c>
      <c r="H29" s="164">
        <f>Vmci!H30</f>
        <v>0</v>
      </c>
      <c r="I29" s="164">
        <f>Vmci!I30</f>
        <v>0</v>
      </c>
      <c r="J29" s="164">
        <f>Vmci!J30</f>
        <v>0</v>
      </c>
      <c r="K29" s="164">
        <f>Vmci!K30</f>
        <v>0</v>
      </c>
      <c r="L29" s="164">
        <f>Vmci!L30</f>
        <v>0</v>
      </c>
      <c r="M29" s="164">
        <f>Vmci!M30</f>
        <v>0</v>
      </c>
      <c r="N29" s="164">
        <f>Vmci!N30</f>
        <v>0</v>
      </c>
      <c r="O29" s="164">
        <f>Vmci!O30</f>
        <v>0</v>
      </c>
      <c r="P29" s="164">
        <f>Vmci!P30</f>
        <v>0</v>
      </c>
      <c r="R29" s="643">
        <v>59</v>
      </c>
      <c r="S29" s="643">
        <v>76</v>
      </c>
      <c r="AB29" s="643"/>
      <c r="AC29" s="643"/>
      <c r="AD29" s="643"/>
      <c r="AE29" s="643"/>
      <c r="AF29" s="643"/>
      <c r="AG29" s="643"/>
      <c r="AH29" s="643"/>
      <c r="AI29" s="643"/>
      <c r="AJ29" s="643"/>
      <c r="AK29" s="643"/>
      <c r="AL29" s="643"/>
      <c r="AM29" s="643"/>
      <c r="AN29" s="643"/>
    </row>
    <row r="30" spans="1:40" x14ac:dyDescent="0.2">
      <c r="A30" s="4" t="s">
        <v>360</v>
      </c>
      <c r="B30" s="7" t="s">
        <v>164</v>
      </c>
      <c r="C30" s="276" t="s">
        <v>369</v>
      </c>
      <c r="D30" s="163">
        <f>Vmci!D134</f>
        <v>0</v>
      </c>
      <c r="E30" s="164">
        <f>Vmci!E134</f>
        <v>0</v>
      </c>
      <c r="F30" s="618">
        <f>Vmci!F134</f>
        <v>0</v>
      </c>
      <c r="G30" s="339">
        <f>Vmci!G134</f>
        <v>0</v>
      </c>
      <c r="H30" s="164">
        <f>Vmci!H134</f>
        <v>0</v>
      </c>
      <c r="I30" s="164">
        <f>Vmci!I134</f>
        <v>0</v>
      </c>
      <c r="J30" s="164">
        <f>Vmci!J134</f>
        <v>0</v>
      </c>
      <c r="K30" s="164">
        <f>Vmci!K134</f>
        <v>0</v>
      </c>
      <c r="L30" s="164">
        <f>Vmci!L134</f>
        <v>0</v>
      </c>
      <c r="M30" s="164">
        <f>Vmci!M134</f>
        <v>0</v>
      </c>
      <c r="N30" s="164">
        <f>Vmci!N134</f>
        <v>0</v>
      </c>
      <c r="O30" s="164">
        <f>Vmci!O134</f>
        <v>0</v>
      </c>
      <c r="P30" s="164">
        <f>Vmci!P134</f>
        <v>0</v>
      </c>
      <c r="R30" s="643">
        <v>82</v>
      </c>
      <c r="S30" s="643">
        <v>74</v>
      </c>
      <c r="AB30" s="643"/>
      <c r="AC30" s="643"/>
      <c r="AD30" s="643"/>
      <c r="AE30" s="643"/>
      <c r="AF30" s="643"/>
      <c r="AG30" s="643"/>
      <c r="AH30" s="643"/>
      <c r="AI30" s="643"/>
      <c r="AJ30" s="643"/>
      <c r="AK30" s="643"/>
      <c r="AL30" s="643"/>
      <c r="AM30" s="643"/>
      <c r="AN30" s="643"/>
    </row>
    <row r="31" spans="1:40" x14ac:dyDescent="0.2">
      <c r="A31" s="4" t="s">
        <v>355</v>
      </c>
      <c r="B31" s="7" t="s">
        <v>67</v>
      </c>
      <c r="C31" s="276" t="s">
        <v>358</v>
      </c>
      <c r="D31" s="163">
        <f>Vmci!D199</f>
        <v>0</v>
      </c>
      <c r="E31" s="164">
        <f>Vmci!E199</f>
        <v>0</v>
      </c>
      <c r="F31" s="618">
        <f>Vmci!F199</f>
        <v>0</v>
      </c>
      <c r="G31" s="339">
        <f>Vmci!G199</f>
        <v>0</v>
      </c>
      <c r="H31" s="164">
        <f>Vmci!H199</f>
        <v>0</v>
      </c>
      <c r="I31" s="164">
        <f>Vmci!I199</f>
        <v>0</v>
      </c>
      <c r="J31" s="164">
        <f>Vmci!J199</f>
        <v>0</v>
      </c>
      <c r="K31" s="164">
        <f>Vmci!K199</f>
        <v>0</v>
      </c>
      <c r="L31" s="164">
        <f>Vmci!L199</f>
        <v>0</v>
      </c>
      <c r="M31" s="164">
        <f>Vmci!M199</f>
        <v>0</v>
      </c>
      <c r="N31" s="164">
        <f>Vmci!N199</f>
        <v>0</v>
      </c>
      <c r="O31" s="164">
        <f>Vmci!O199</f>
        <v>0</v>
      </c>
      <c r="P31" s="164">
        <f>Vmci!P199</f>
        <v>0</v>
      </c>
      <c r="R31" s="643">
        <v>75</v>
      </c>
      <c r="S31" s="643">
        <v>62</v>
      </c>
      <c r="AB31" s="643"/>
      <c r="AC31" s="643"/>
      <c r="AD31" s="643"/>
      <c r="AE31" s="643"/>
      <c r="AF31" s="643"/>
      <c r="AG31" s="643"/>
      <c r="AH31" s="643"/>
      <c r="AI31" s="643"/>
      <c r="AJ31" s="643"/>
      <c r="AK31" s="643"/>
      <c r="AL31" s="643"/>
      <c r="AM31" s="643"/>
      <c r="AN31" s="643"/>
    </row>
    <row r="32" spans="1:40" x14ac:dyDescent="0.2">
      <c r="A32" s="4"/>
      <c r="C32" s="276"/>
      <c r="D32" s="163"/>
      <c r="E32" s="164"/>
      <c r="F32" s="618"/>
      <c r="G32" s="339"/>
      <c r="H32" s="164"/>
      <c r="I32" s="164"/>
      <c r="J32" s="164"/>
      <c r="K32" s="164"/>
      <c r="L32" s="164"/>
      <c r="M32" s="164"/>
      <c r="N32" s="164"/>
      <c r="O32" s="164"/>
      <c r="P32" s="164"/>
      <c r="AB32" s="643"/>
      <c r="AC32" s="643"/>
      <c r="AD32" s="643"/>
      <c r="AE32" s="643"/>
      <c r="AF32" s="643"/>
      <c r="AG32" s="643"/>
      <c r="AH32" s="643"/>
      <c r="AI32" s="643"/>
      <c r="AJ32" s="643"/>
      <c r="AK32" s="643"/>
      <c r="AL32" s="643"/>
      <c r="AM32" s="643"/>
      <c r="AN32" s="643"/>
    </row>
    <row r="33" spans="1:40" x14ac:dyDescent="0.2">
      <c r="A33" s="4" t="s">
        <v>321</v>
      </c>
      <c r="B33" s="7" t="s">
        <v>32</v>
      </c>
      <c r="C33" s="276" t="s">
        <v>128</v>
      </c>
      <c r="D33" s="163">
        <f>Vmci!D17</f>
        <v>0</v>
      </c>
      <c r="E33" s="164">
        <f>Vmci!E17</f>
        <v>0</v>
      </c>
      <c r="F33" s="618">
        <f>Vmci!F17</f>
        <v>0</v>
      </c>
      <c r="G33" s="339">
        <f>Vmci!G17</f>
        <v>0</v>
      </c>
      <c r="H33" s="164">
        <f>Vmci!H17</f>
        <v>0</v>
      </c>
      <c r="I33" s="164">
        <f>Vmci!I17</f>
        <v>0</v>
      </c>
      <c r="J33" s="164">
        <f>Vmci!J17</f>
        <v>0</v>
      </c>
      <c r="K33" s="164">
        <f>Vmci!K17</f>
        <v>0</v>
      </c>
      <c r="L33" s="164">
        <f>Vmci!L17</f>
        <v>0</v>
      </c>
      <c r="M33" s="164">
        <f>Vmci!M17</f>
        <v>0</v>
      </c>
      <c r="N33" s="164">
        <f>Vmci!N17</f>
        <v>0</v>
      </c>
      <c r="O33" s="164">
        <f>Vmci!O17</f>
        <v>0</v>
      </c>
      <c r="P33" s="164">
        <f>Vmci!P17</f>
        <v>0</v>
      </c>
      <c r="S33" s="643">
        <v>66</v>
      </c>
      <c r="AB33" s="643"/>
      <c r="AC33" s="643"/>
      <c r="AD33" s="643"/>
      <c r="AE33" s="643"/>
      <c r="AF33" s="643"/>
      <c r="AG33" s="643"/>
      <c r="AH33" s="643"/>
      <c r="AI33" s="643"/>
      <c r="AJ33" s="643"/>
      <c r="AK33" s="643"/>
      <c r="AL33" s="643"/>
      <c r="AM33" s="643"/>
      <c r="AN33" s="643"/>
    </row>
    <row r="34" spans="1:40" x14ac:dyDescent="0.2">
      <c r="A34" s="4" t="s">
        <v>321</v>
      </c>
      <c r="B34" s="7" t="s">
        <v>33</v>
      </c>
      <c r="C34" s="276" t="s">
        <v>324</v>
      </c>
      <c r="D34" s="163">
        <f>Vmci!D18</f>
        <v>0</v>
      </c>
      <c r="E34" s="164">
        <f>Vmci!E18</f>
        <v>0</v>
      </c>
      <c r="F34" s="618">
        <f>Vmci!F18</f>
        <v>0</v>
      </c>
      <c r="G34" s="339">
        <f>Vmci!G18</f>
        <v>0</v>
      </c>
      <c r="H34" s="164">
        <f>Vmci!H18</f>
        <v>0</v>
      </c>
      <c r="I34" s="164">
        <f>Vmci!I18</f>
        <v>0</v>
      </c>
      <c r="J34" s="164">
        <f>Vmci!J18</f>
        <v>0</v>
      </c>
      <c r="K34" s="164">
        <f>Vmci!K18</f>
        <v>0</v>
      </c>
      <c r="L34" s="164">
        <f>Vmci!L18</f>
        <v>0</v>
      </c>
      <c r="M34" s="164">
        <f>Vmci!M18</f>
        <v>0</v>
      </c>
      <c r="N34" s="164">
        <f>Vmci!N18</f>
        <v>0</v>
      </c>
      <c r="O34" s="164">
        <f>Vmci!O18</f>
        <v>0</v>
      </c>
      <c r="P34" s="164">
        <f>Vmci!P18</f>
        <v>0</v>
      </c>
      <c r="S34" s="643">
        <v>60</v>
      </c>
      <c r="AB34" s="643"/>
      <c r="AC34" s="643"/>
      <c r="AD34" s="643"/>
      <c r="AE34" s="643"/>
      <c r="AF34" s="643"/>
      <c r="AG34" s="643"/>
      <c r="AH34" s="643"/>
      <c r="AI34" s="643"/>
      <c r="AJ34" s="643"/>
      <c r="AK34" s="643"/>
      <c r="AL34" s="643"/>
      <c r="AM34" s="643"/>
      <c r="AN34" s="643"/>
    </row>
    <row r="35" spans="1:40" x14ac:dyDescent="0.2">
      <c r="A35" s="4" t="s">
        <v>321</v>
      </c>
      <c r="B35" s="7" t="s">
        <v>34</v>
      </c>
      <c r="C35" s="276" t="s">
        <v>131</v>
      </c>
      <c r="D35" s="163">
        <f>Vmci!D19</f>
        <v>0</v>
      </c>
      <c r="E35" s="164">
        <f>Vmci!E19</f>
        <v>0</v>
      </c>
      <c r="F35" s="618">
        <f>Vmci!F19</f>
        <v>0</v>
      </c>
      <c r="G35" s="339">
        <f>Vmci!G19</f>
        <v>0</v>
      </c>
      <c r="H35" s="164">
        <f>Vmci!H19</f>
        <v>0</v>
      </c>
      <c r="I35" s="164">
        <f>Vmci!I19</f>
        <v>0</v>
      </c>
      <c r="J35" s="164">
        <f>Vmci!J19</f>
        <v>0</v>
      </c>
      <c r="K35" s="164">
        <f>Vmci!K19</f>
        <v>0</v>
      </c>
      <c r="L35" s="164">
        <f>Vmci!L19</f>
        <v>0</v>
      </c>
      <c r="M35" s="164">
        <f>Vmci!M19</f>
        <v>0</v>
      </c>
      <c r="N35" s="164">
        <f>Vmci!N19</f>
        <v>0</v>
      </c>
      <c r="O35" s="164">
        <f>Vmci!O19</f>
        <v>0</v>
      </c>
      <c r="P35" s="164">
        <f>Vmci!P19</f>
        <v>0</v>
      </c>
      <c r="S35" s="643">
        <v>54</v>
      </c>
      <c r="AB35" s="643"/>
      <c r="AC35" s="643"/>
      <c r="AD35" s="643"/>
      <c r="AE35" s="643"/>
      <c r="AF35" s="643"/>
      <c r="AG35" s="643"/>
      <c r="AH35" s="643"/>
      <c r="AI35" s="643"/>
      <c r="AJ35" s="643"/>
      <c r="AK35" s="643"/>
      <c r="AL35" s="643"/>
      <c r="AM35" s="643"/>
      <c r="AN35" s="643"/>
    </row>
    <row r="36" spans="1:40" x14ac:dyDescent="0.2">
      <c r="A36" s="4" t="s">
        <v>321</v>
      </c>
      <c r="B36" s="7" t="s">
        <v>31</v>
      </c>
      <c r="C36" s="276" t="s">
        <v>127</v>
      </c>
      <c r="D36" s="163">
        <f>Vmci!D20</f>
        <v>0</v>
      </c>
      <c r="E36" s="164">
        <f>Vmci!E20</f>
        <v>0</v>
      </c>
      <c r="F36" s="618">
        <f>Vmci!F20</f>
        <v>0</v>
      </c>
      <c r="G36" s="339">
        <f>Vmci!G20</f>
        <v>0</v>
      </c>
      <c r="H36" s="164">
        <f>Vmci!H20</f>
        <v>0</v>
      </c>
      <c r="I36" s="164">
        <f>Vmci!I20</f>
        <v>0</v>
      </c>
      <c r="J36" s="164">
        <f>Vmci!J20</f>
        <v>0</v>
      </c>
      <c r="K36" s="164">
        <f>Vmci!K20</f>
        <v>0</v>
      </c>
      <c r="L36" s="164">
        <f>Vmci!L20</f>
        <v>0</v>
      </c>
      <c r="M36" s="164">
        <f>Vmci!M20</f>
        <v>0</v>
      </c>
      <c r="N36" s="164">
        <f>Vmci!N20</f>
        <v>0</v>
      </c>
      <c r="O36" s="164">
        <f>Vmci!O20</f>
        <v>0</v>
      </c>
      <c r="P36" s="164">
        <f>Vmci!P20</f>
        <v>0</v>
      </c>
      <c r="S36" s="643">
        <v>68</v>
      </c>
      <c r="AB36" s="643"/>
      <c r="AC36" s="643"/>
      <c r="AD36" s="643"/>
      <c r="AE36" s="643"/>
      <c r="AF36" s="643"/>
      <c r="AG36" s="643"/>
      <c r="AH36" s="643"/>
      <c r="AI36" s="643"/>
      <c r="AJ36" s="643"/>
      <c r="AK36" s="643"/>
      <c r="AL36" s="643"/>
      <c r="AM36" s="643"/>
      <c r="AN36" s="643"/>
    </row>
    <row r="37" spans="1:40" x14ac:dyDescent="0.2">
      <c r="A37" s="4" t="s">
        <v>321</v>
      </c>
      <c r="B37" s="7" t="s">
        <v>31</v>
      </c>
      <c r="C37" s="276" t="s">
        <v>323</v>
      </c>
      <c r="D37" s="163">
        <f>Vmci!D23</f>
        <v>0</v>
      </c>
      <c r="E37" s="164">
        <f>Vmci!E23</f>
        <v>0</v>
      </c>
      <c r="F37" s="618">
        <f>Vmci!F23</f>
        <v>0</v>
      </c>
      <c r="G37" s="339">
        <f>Vmci!G23</f>
        <v>0</v>
      </c>
      <c r="H37" s="164">
        <f>Vmci!H23</f>
        <v>0</v>
      </c>
      <c r="I37" s="164">
        <f>Vmci!I23</f>
        <v>0</v>
      </c>
      <c r="J37" s="164">
        <f>Vmci!J23</f>
        <v>0</v>
      </c>
      <c r="K37" s="164">
        <f>Vmci!K23</f>
        <v>0</v>
      </c>
      <c r="L37" s="164">
        <f>Vmci!L23</f>
        <v>0</v>
      </c>
      <c r="M37" s="164">
        <f>Vmci!M23</f>
        <v>0</v>
      </c>
      <c r="N37" s="164">
        <f>Vmci!N23</f>
        <v>0</v>
      </c>
      <c r="O37" s="164">
        <f>Vmci!O23</f>
        <v>0</v>
      </c>
      <c r="P37" s="164">
        <f>Vmci!P23</f>
        <v>0</v>
      </c>
      <c r="S37" s="643">
        <v>56</v>
      </c>
      <c r="AB37" s="643"/>
      <c r="AC37" s="643"/>
      <c r="AD37" s="643"/>
      <c r="AE37" s="643"/>
      <c r="AF37" s="643"/>
      <c r="AG37" s="643"/>
      <c r="AH37" s="643"/>
      <c r="AI37" s="643"/>
      <c r="AJ37" s="643"/>
      <c r="AK37" s="643"/>
      <c r="AL37" s="643"/>
      <c r="AM37" s="643"/>
      <c r="AN37" s="643"/>
    </row>
    <row r="38" spans="1:40" x14ac:dyDescent="0.2">
      <c r="A38" s="4" t="s">
        <v>328</v>
      </c>
      <c r="B38" s="7" t="s">
        <v>50</v>
      </c>
      <c r="C38" s="276" t="s">
        <v>330</v>
      </c>
      <c r="D38" s="163">
        <f>Vmci!D52</f>
        <v>0</v>
      </c>
      <c r="E38" s="164">
        <f>Vmci!E52</f>
        <v>0</v>
      </c>
      <c r="F38" s="618">
        <f>Vmci!F52</f>
        <v>0</v>
      </c>
      <c r="G38" s="339">
        <f>Vmci!G52</f>
        <v>0</v>
      </c>
      <c r="H38" s="164">
        <f>Vmci!H52</f>
        <v>0</v>
      </c>
      <c r="I38" s="164">
        <f>Vmci!I52</f>
        <v>0</v>
      </c>
      <c r="J38" s="164">
        <f>Vmci!J52</f>
        <v>0</v>
      </c>
      <c r="K38" s="164">
        <f>Vmci!K52</f>
        <v>0</v>
      </c>
      <c r="L38" s="164">
        <f>Vmci!L52</f>
        <v>0</v>
      </c>
      <c r="M38" s="164">
        <f>Vmci!M52</f>
        <v>0</v>
      </c>
      <c r="N38" s="164">
        <f>Vmci!N52</f>
        <v>0</v>
      </c>
      <c r="O38" s="164">
        <f>Vmci!O52</f>
        <v>0</v>
      </c>
      <c r="P38" s="164">
        <f>Vmci!P52</f>
        <v>0</v>
      </c>
      <c r="S38" s="643">
        <v>68</v>
      </c>
      <c r="AB38" s="643"/>
      <c r="AC38" s="643"/>
      <c r="AD38" s="643"/>
      <c r="AE38" s="643"/>
      <c r="AF38" s="643"/>
      <c r="AG38" s="643"/>
      <c r="AH38" s="643"/>
      <c r="AI38" s="643"/>
      <c r="AJ38" s="643"/>
      <c r="AK38" s="643"/>
      <c r="AL38" s="643"/>
      <c r="AM38" s="643"/>
      <c r="AN38" s="643"/>
    </row>
    <row r="39" spans="1:40" x14ac:dyDescent="0.2">
      <c r="A39" s="4" t="s">
        <v>328</v>
      </c>
      <c r="B39" s="7" t="s">
        <v>44</v>
      </c>
      <c r="C39" s="276" t="s">
        <v>198</v>
      </c>
      <c r="D39" s="163">
        <f>Vmci!D59</f>
        <v>0</v>
      </c>
      <c r="E39" s="164">
        <f>Vmci!E59</f>
        <v>0</v>
      </c>
      <c r="F39" s="618">
        <f>Vmci!F59</f>
        <v>0</v>
      </c>
      <c r="G39" s="339">
        <f>Vmci!G59</f>
        <v>0</v>
      </c>
      <c r="H39" s="164">
        <f>Vmci!H59</f>
        <v>0</v>
      </c>
      <c r="I39" s="164">
        <f>Vmci!I59</f>
        <v>0</v>
      </c>
      <c r="J39" s="164">
        <f>Vmci!J59</f>
        <v>0</v>
      </c>
      <c r="K39" s="164">
        <f>Vmci!K59</f>
        <v>0</v>
      </c>
      <c r="L39" s="164">
        <f>Vmci!L59</f>
        <v>0</v>
      </c>
      <c r="M39" s="164">
        <f>Vmci!M59</f>
        <v>0</v>
      </c>
      <c r="N39" s="164">
        <f>Vmci!N59</f>
        <v>0</v>
      </c>
      <c r="O39" s="164">
        <f>Vmci!O59</f>
        <v>0</v>
      </c>
      <c r="P39" s="164">
        <f>Vmci!P59</f>
        <v>0</v>
      </c>
      <c r="S39" s="643">
        <v>66</v>
      </c>
      <c r="AB39" s="643"/>
      <c r="AC39" s="643"/>
      <c r="AD39" s="643"/>
      <c r="AE39" s="643"/>
      <c r="AF39" s="643"/>
      <c r="AG39" s="643"/>
      <c r="AH39" s="643"/>
      <c r="AI39" s="643"/>
      <c r="AJ39" s="643"/>
      <c r="AK39" s="643"/>
      <c r="AL39" s="643"/>
      <c r="AM39" s="643"/>
      <c r="AN39" s="643"/>
    </row>
    <row r="40" spans="1:40" x14ac:dyDescent="0.2">
      <c r="A40" s="4" t="s">
        <v>328</v>
      </c>
      <c r="B40" s="7" t="s">
        <v>41</v>
      </c>
      <c r="C40" s="276" t="s">
        <v>194</v>
      </c>
      <c r="D40" s="163">
        <f>Vmci!D61</f>
        <v>0</v>
      </c>
      <c r="E40" s="164">
        <f>Vmci!E61</f>
        <v>0</v>
      </c>
      <c r="F40" s="618">
        <f>Vmci!F61</f>
        <v>0</v>
      </c>
      <c r="G40" s="339">
        <f>Vmci!G61</f>
        <v>0</v>
      </c>
      <c r="H40" s="164">
        <f>Vmci!H61</f>
        <v>0</v>
      </c>
      <c r="I40" s="164">
        <f>Vmci!I61</f>
        <v>0</v>
      </c>
      <c r="J40" s="164">
        <f>Vmci!J61</f>
        <v>0</v>
      </c>
      <c r="K40" s="164">
        <f>Vmci!K61</f>
        <v>0</v>
      </c>
      <c r="L40" s="164">
        <f>Vmci!L61</f>
        <v>0</v>
      </c>
      <c r="M40" s="164">
        <f>Vmci!M61</f>
        <v>0</v>
      </c>
      <c r="N40" s="164">
        <f>Vmci!N61</f>
        <v>0</v>
      </c>
      <c r="O40" s="164">
        <f>Vmci!O61</f>
        <v>0</v>
      </c>
      <c r="P40" s="164">
        <f>Vmci!P61</f>
        <v>0</v>
      </c>
      <c r="S40" s="643">
        <v>52</v>
      </c>
      <c r="AB40" s="643"/>
      <c r="AC40" s="643"/>
      <c r="AD40" s="643"/>
      <c r="AE40" s="643"/>
      <c r="AF40" s="643"/>
      <c r="AG40" s="643"/>
      <c r="AH40" s="643"/>
      <c r="AI40" s="643"/>
      <c r="AJ40" s="643"/>
      <c r="AK40" s="643"/>
      <c r="AL40" s="643"/>
      <c r="AM40" s="643"/>
      <c r="AN40" s="643"/>
    </row>
    <row r="41" spans="1:40" x14ac:dyDescent="0.2">
      <c r="A41" s="4" t="s">
        <v>328</v>
      </c>
      <c r="B41" s="7" t="s">
        <v>41</v>
      </c>
      <c r="C41" s="276" t="s">
        <v>469</v>
      </c>
      <c r="D41" s="163">
        <f>Vmci!D63</f>
        <v>0</v>
      </c>
      <c r="E41" s="164">
        <f>Vmci!E63</f>
        <v>0</v>
      </c>
      <c r="F41" s="618">
        <f>Vmci!F63</f>
        <v>0</v>
      </c>
      <c r="G41" s="339">
        <f>Vmci!G63</f>
        <v>0</v>
      </c>
      <c r="H41" s="164">
        <f>Vmci!H63</f>
        <v>0</v>
      </c>
      <c r="I41" s="164">
        <f>Vmci!I63</f>
        <v>0</v>
      </c>
      <c r="J41" s="164">
        <f>Vmci!J63</f>
        <v>0</v>
      </c>
      <c r="K41" s="164">
        <f>Vmci!K63</f>
        <v>0</v>
      </c>
      <c r="L41" s="164">
        <f>Vmci!L63</f>
        <v>0</v>
      </c>
      <c r="M41" s="164">
        <f>Vmci!M63</f>
        <v>0</v>
      </c>
      <c r="N41" s="164">
        <f>Vmci!N63</f>
        <v>0</v>
      </c>
      <c r="O41" s="164">
        <f>Vmci!O63</f>
        <v>0</v>
      </c>
      <c r="P41" s="164">
        <f>Vmci!P63</f>
        <v>0</v>
      </c>
      <c r="S41" s="643">
        <v>78</v>
      </c>
      <c r="AB41" s="643"/>
      <c r="AC41" s="643"/>
      <c r="AD41" s="643"/>
      <c r="AE41" s="643"/>
      <c r="AF41" s="643"/>
      <c r="AG41" s="643"/>
      <c r="AH41" s="643"/>
      <c r="AI41" s="643"/>
      <c r="AJ41" s="643"/>
      <c r="AK41" s="643"/>
      <c r="AL41" s="643"/>
      <c r="AM41" s="643"/>
      <c r="AN41" s="643"/>
    </row>
    <row r="42" spans="1:40" x14ac:dyDescent="0.2">
      <c r="A42" s="4" t="s">
        <v>328</v>
      </c>
      <c r="B42" s="7" t="s">
        <v>41</v>
      </c>
      <c r="C42" s="276" t="s">
        <v>334</v>
      </c>
      <c r="D42" s="163">
        <f>Vmci!D66</f>
        <v>0</v>
      </c>
      <c r="E42" s="164">
        <f>Vmci!E66</f>
        <v>0</v>
      </c>
      <c r="F42" s="618">
        <f>Vmci!F66</f>
        <v>0</v>
      </c>
      <c r="G42" s="339">
        <f>Vmci!G66</f>
        <v>0</v>
      </c>
      <c r="H42" s="164">
        <f>Vmci!H66</f>
        <v>0</v>
      </c>
      <c r="I42" s="164">
        <f>Vmci!I66</f>
        <v>0</v>
      </c>
      <c r="J42" s="164">
        <f>Vmci!J66</f>
        <v>0</v>
      </c>
      <c r="K42" s="164">
        <f>Vmci!K66</f>
        <v>0</v>
      </c>
      <c r="L42" s="164">
        <f>Vmci!L66</f>
        <v>0</v>
      </c>
      <c r="M42" s="164">
        <f>Vmci!M66</f>
        <v>0</v>
      </c>
      <c r="N42" s="164">
        <f>Vmci!N66</f>
        <v>0</v>
      </c>
      <c r="O42" s="164">
        <f>Vmci!O66</f>
        <v>0</v>
      </c>
      <c r="P42" s="164">
        <f>Vmci!P66</f>
        <v>0</v>
      </c>
      <c r="S42" s="643">
        <v>58</v>
      </c>
      <c r="AB42" s="643"/>
      <c r="AC42" s="643"/>
      <c r="AD42" s="643"/>
      <c r="AE42" s="643"/>
      <c r="AF42" s="643"/>
      <c r="AG42" s="643"/>
      <c r="AH42" s="643"/>
      <c r="AI42" s="643"/>
      <c r="AJ42" s="643"/>
      <c r="AK42" s="643"/>
      <c r="AL42" s="643"/>
      <c r="AM42" s="643"/>
      <c r="AN42" s="643"/>
    </row>
    <row r="43" spans="1:40" x14ac:dyDescent="0.2">
      <c r="A43" s="4" t="s">
        <v>328</v>
      </c>
      <c r="B43" s="7" t="s">
        <v>39</v>
      </c>
      <c r="C43" s="276" t="s">
        <v>205</v>
      </c>
      <c r="D43" s="163">
        <f>Vmci!D71</f>
        <v>0</v>
      </c>
      <c r="E43" s="164">
        <f>Vmci!E71</f>
        <v>0</v>
      </c>
      <c r="F43" s="618">
        <f>Vmci!F71</f>
        <v>0</v>
      </c>
      <c r="G43" s="339">
        <f>Vmci!G71</f>
        <v>0</v>
      </c>
      <c r="H43" s="164">
        <f>Vmci!H71</f>
        <v>0</v>
      </c>
      <c r="I43" s="164">
        <f>Vmci!I71</f>
        <v>0</v>
      </c>
      <c r="J43" s="164">
        <f>Vmci!J71</f>
        <v>0</v>
      </c>
      <c r="K43" s="164">
        <f>Vmci!K71</f>
        <v>0</v>
      </c>
      <c r="L43" s="164">
        <f>Vmci!L71</f>
        <v>0</v>
      </c>
      <c r="M43" s="164">
        <f>Vmci!M71</f>
        <v>0</v>
      </c>
      <c r="N43" s="164">
        <f>Vmci!N71</f>
        <v>0</v>
      </c>
      <c r="O43" s="164">
        <f>Vmci!O71</f>
        <v>0</v>
      </c>
      <c r="P43" s="164">
        <f>Vmci!P71</f>
        <v>0</v>
      </c>
      <c r="S43" s="643">
        <v>62</v>
      </c>
      <c r="AB43" s="643"/>
      <c r="AC43" s="643"/>
      <c r="AD43" s="643"/>
      <c r="AE43" s="643"/>
      <c r="AF43" s="643"/>
      <c r="AG43" s="643"/>
      <c r="AH43" s="643"/>
      <c r="AI43" s="643"/>
      <c r="AJ43" s="643"/>
      <c r="AK43" s="643"/>
      <c r="AL43" s="643"/>
      <c r="AM43" s="643"/>
      <c r="AN43" s="643"/>
    </row>
    <row r="44" spans="1:40" x14ac:dyDescent="0.2">
      <c r="A44" s="4" t="s">
        <v>328</v>
      </c>
      <c r="B44" s="7" t="s">
        <v>43</v>
      </c>
      <c r="C44" s="276" t="s">
        <v>199</v>
      </c>
      <c r="D44" s="163">
        <f>Vmci!D81</f>
        <v>0</v>
      </c>
      <c r="E44" s="164">
        <f>Vmci!E81</f>
        <v>0</v>
      </c>
      <c r="F44" s="618">
        <f>Vmci!F81</f>
        <v>0</v>
      </c>
      <c r="G44" s="339">
        <f>Vmci!G81</f>
        <v>0</v>
      </c>
      <c r="H44" s="164">
        <f>Vmci!H81</f>
        <v>0</v>
      </c>
      <c r="I44" s="164">
        <f>Vmci!I81</f>
        <v>0</v>
      </c>
      <c r="J44" s="164">
        <f>Vmci!J81</f>
        <v>0</v>
      </c>
      <c r="K44" s="164">
        <f>Vmci!K81</f>
        <v>0</v>
      </c>
      <c r="L44" s="164">
        <f>Vmci!L81</f>
        <v>0</v>
      </c>
      <c r="M44" s="164">
        <f>Vmci!M81</f>
        <v>0</v>
      </c>
      <c r="N44" s="164">
        <f>Vmci!N81</f>
        <v>0</v>
      </c>
      <c r="O44" s="164">
        <f>Vmci!O81</f>
        <v>0</v>
      </c>
      <c r="P44" s="164">
        <f>Vmci!P81</f>
        <v>0</v>
      </c>
      <c r="S44" s="643">
        <v>70</v>
      </c>
      <c r="AB44" s="643"/>
      <c r="AC44" s="643"/>
      <c r="AD44" s="643"/>
      <c r="AE44" s="643"/>
      <c r="AF44" s="643"/>
      <c r="AG44" s="643"/>
      <c r="AH44" s="643"/>
      <c r="AI44" s="643"/>
      <c r="AJ44" s="643"/>
      <c r="AK44" s="643"/>
      <c r="AL44" s="643"/>
      <c r="AM44" s="643"/>
      <c r="AN44" s="643"/>
    </row>
    <row r="45" spans="1:40" x14ac:dyDescent="0.2">
      <c r="A45" s="277" t="s">
        <v>339</v>
      </c>
      <c r="B45" s="7" t="s">
        <v>52</v>
      </c>
      <c r="C45" s="276" t="s">
        <v>139</v>
      </c>
      <c r="D45" s="163">
        <f>Vmci!D36</f>
        <v>0</v>
      </c>
      <c r="E45" s="164">
        <f>Vmci!E36</f>
        <v>0</v>
      </c>
      <c r="F45" s="618">
        <f>Vmci!F36</f>
        <v>0</v>
      </c>
      <c r="G45" s="339">
        <f>Vmci!G36</f>
        <v>0</v>
      </c>
      <c r="H45" s="164">
        <f>Vmci!H36</f>
        <v>0</v>
      </c>
      <c r="I45" s="164">
        <f>Vmci!I36</f>
        <v>0</v>
      </c>
      <c r="J45" s="164">
        <f>Vmci!J36</f>
        <v>0</v>
      </c>
      <c r="K45" s="164">
        <f>Vmci!K36</f>
        <v>0</v>
      </c>
      <c r="L45" s="164">
        <f>Vmci!L36</f>
        <v>0</v>
      </c>
      <c r="M45" s="164">
        <f>Vmci!M36</f>
        <v>0</v>
      </c>
      <c r="N45" s="164">
        <f>Vmci!N36</f>
        <v>0</v>
      </c>
      <c r="O45" s="164">
        <f>Vmci!O36</f>
        <v>0</v>
      </c>
      <c r="P45" s="164">
        <f>Vmci!P36</f>
        <v>0</v>
      </c>
      <c r="S45" s="643">
        <v>68</v>
      </c>
      <c r="AB45" s="643"/>
      <c r="AC45" s="643"/>
      <c r="AD45" s="643"/>
      <c r="AE45" s="643"/>
      <c r="AF45" s="643"/>
      <c r="AG45" s="643"/>
      <c r="AH45" s="643"/>
      <c r="AI45" s="643"/>
      <c r="AJ45" s="643"/>
      <c r="AK45" s="643"/>
      <c r="AL45" s="643"/>
      <c r="AM45" s="643"/>
      <c r="AN45" s="643"/>
    </row>
    <row r="46" spans="1:40" x14ac:dyDescent="0.2">
      <c r="A46" s="277" t="s">
        <v>339</v>
      </c>
      <c r="B46" s="7" t="s">
        <v>51</v>
      </c>
      <c r="C46" s="276" t="s">
        <v>146</v>
      </c>
      <c r="D46" s="163">
        <f>Vmci!D37</f>
        <v>0</v>
      </c>
      <c r="E46" s="164">
        <f>Vmci!E37</f>
        <v>0</v>
      </c>
      <c r="F46" s="618">
        <f>Vmci!F37</f>
        <v>0</v>
      </c>
      <c r="G46" s="339">
        <f>Vmci!G37</f>
        <v>0</v>
      </c>
      <c r="H46" s="164">
        <f>Vmci!H37</f>
        <v>0</v>
      </c>
      <c r="I46" s="164">
        <f>Vmci!I37</f>
        <v>0</v>
      </c>
      <c r="J46" s="164">
        <f>Vmci!J37</f>
        <v>0</v>
      </c>
      <c r="K46" s="164">
        <f>Vmci!K37</f>
        <v>0</v>
      </c>
      <c r="L46" s="164">
        <f>Vmci!L37</f>
        <v>0</v>
      </c>
      <c r="M46" s="164">
        <f>Vmci!M37</f>
        <v>0</v>
      </c>
      <c r="N46" s="164">
        <f>Vmci!N37</f>
        <v>0</v>
      </c>
      <c r="O46" s="164">
        <f>Vmci!O37</f>
        <v>0</v>
      </c>
      <c r="P46" s="164">
        <f>Vmci!P37</f>
        <v>0</v>
      </c>
      <c r="S46" s="643">
        <v>72</v>
      </c>
      <c r="AB46" s="643"/>
      <c r="AC46" s="643"/>
      <c r="AD46" s="643"/>
      <c r="AE46" s="643"/>
      <c r="AF46" s="643"/>
      <c r="AG46" s="643"/>
      <c r="AH46" s="643"/>
      <c r="AI46" s="643"/>
      <c r="AJ46" s="643"/>
      <c r="AK46" s="643"/>
      <c r="AL46" s="643"/>
      <c r="AM46" s="643"/>
      <c r="AN46" s="643"/>
    </row>
    <row r="47" spans="1:40" x14ac:dyDescent="0.2">
      <c r="A47" s="277" t="s">
        <v>339</v>
      </c>
      <c r="B47" s="7" t="s">
        <v>53</v>
      </c>
      <c r="C47" s="276" t="s">
        <v>142</v>
      </c>
      <c r="D47" s="163">
        <f>Vmci!D39</f>
        <v>0</v>
      </c>
      <c r="E47" s="164">
        <f>Vmci!E39</f>
        <v>0</v>
      </c>
      <c r="F47" s="618">
        <f>Vmci!F39</f>
        <v>0</v>
      </c>
      <c r="G47" s="339">
        <f>Vmci!G39</f>
        <v>0</v>
      </c>
      <c r="H47" s="164">
        <f>Vmci!H39</f>
        <v>0</v>
      </c>
      <c r="I47" s="164">
        <f>Vmci!I39</f>
        <v>0</v>
      </c>
      <c r="J47" s="164">
        <f>Vmci!J39</f>
        <v>0</v>
      </c>
      <c r="K47" s="164">
        <f>Vmci!K39</f>
        <v>0</v>
      </c>
      <c r="L47" s="164">
        <f>Vmci!L39</f>
        <v>0</v>
      </c>
      <c r="M47" s="164">
        <f>Vmci!M39</f>
        <v>0</v>
      </c>
      <c r="N47" s="164">
        <f>Vmci!N39</f>
        <v>0</v>
      </c>
      <c r="O47" s="164">
        <f>Vmci!O39</f>
        <v>0</v>
      </c>
      <c r="P47" s="164">
        <f>Vmci!P39</f>
        <v>0</v>
      </c>
      <c r="S47" s="643">
        <v>50</v>
      </c>
      <c r="AB47" s="643"/>
      <c r="AC47" s="643"/>
      <c r="AD47" s="643"/>
      <c r="AE47" s="643"/>
      <c r="AF47" s="643"/>
      <c r="AG47" s="643"/>
      <c r="AH47" s="643"/>
      <c r="AI47" s="643"/>
      <c r="AJ47" s="643"/>
      <c r="AK47" s="643"/>
      <c r="AL47" s="643"/>
      <c r="AM47" s="643"/>
      <c r="AN47" s="643"/>
    </row>
    <row r="48" spans="1:40" x14ac:dyDescent="0.2">
      <c r="A48" s="277" t="s">
        <v>339</v>
      </c>
      <c r="B48" s="7" t="s">
        <v>53</v>
      </c>
      <c r="C48" s="276" t="s">
        <v>341</v>
      </c>
      <c r="D48" s="163">
        <f>Vmci!D43</f>
        <v>0</v>
      </c>
      <c r="E48" s="164">
        <f>Vmci!E43</f>
        <v>0</v>
      </c>
      <c r="F48" s="618">
        <f>Vmci!F43</f>
        <v>0</v>
      </c>
      <c r="G48" s="339">
        <f>Vmci!G43</f>
        <v>0</v>
      </c>
      <c r="H48" s="164">
        <f>Vmci!H43</f>
        <v>0</v>
      </c>
      <c r="I48" s="164">
        <f>Vmci!I43</f>
        <v>0</v>
      </c>
      <c r="J48" s="164">
        <f>Vmci!J43</f>
        <v>0</v>
      </c>
      <c r="K48" s="164">
        <f>Vmci!K43</f>
        <v>0</v>
      </c>
      <c r="L48" s="164">
        <f>Vmci!L43</f>
        <v>0</v>
      </c>
      <c r="M48" s="164">
        <f>Vmci!M43</f>
        <v>0</v>
      </c>
      <c r="N48" s="164">
        <f>Vmci!N43</f>
        <v>0</v>
      </c>
      <c r="O48" s="164">
        <f>Vmci!O43</f>
        <v>0</v>
      </c>
      <c r="P48" s="164">
        <f>Vmci!P43</f>
        <v>0</v>
      </c>
      <c r="S48" s="643">
        <v>60</v>
      </c>
      <c r="AB48" s="643"/>
      <c r="AC48" s="643"/>
      <c r="AD48" s="643"/>
      <c r="AE48" s="643"/>
      <c r="AF48" s="643"/>
      <c r="AG48" s="643"/>
      <c r="AH48" s="643"/>
      <c r="AI48" s="643"/>
      <c r="AJ48" s="643"/>
      <c r="AK48" s="643"/>
      <c r="AL48" s="643"/>
      <c r="AM48" s="643"/>
      <c r="AN48" s="643"/>
    </row>
    <row r="49" spans="1:40" x14ac:dyDescent="0.2">
      <c r="A49" s="4" t="s">
        <v>346</v>
      </c>
      <c r="B49" s="211" t="s">
        <v>347</v>
      </c>
      <c r="C49" s="276"/>
      <c r="D49" s="163">
        <f>Vmci!D100</f>
        <v>0</v>
      </c>
      <c r="E49" s="164">
        <f>Vmci!E100</f>
        <v>0</v>
      </c>
      <c r="F49" s="618">
        <f>Vmci!F100</f>
        <v>0</v>
      </c>
      <c r="G49" s="339">
        <f>Vmci!G100</f>
        <v>0</v>
      </c>
      <c r="H49" s="164">
        <f>Vmci!H100</f>
        <v>0</v>
      </c>
      <c r="I49" s="164">
        <f>Vmci!I100</f>
        <v>0</v>
      </c>
      <c r="J49" s="164">
        <f>Vmci!J100</f>
        <v>0</v>
      </c>
      <c r="K49" s="164">
        <f>Vmci!K100</f>
        <v>0</v>
      </c>
      <c r="L49" s="164">
        <f>Vmci!L100</f>
        <v>0</v>
      </c>
      <c r="M49" s="164">
        <f>Vmci!M100</f>
        <v>0</v>
      </c>
      <c r="N49" s="164">
        <f>Vmci!N100</f>
        <v>0</v>
      </c>
      <c r="O49" s="164">
        <f>Vmci!O100</f>
        <v>0</v>
      </c>
      <c r="P49" s="164">
        <f>Vmci!P100</f>
        <v>0</v>
      </c>
      <c r="S49" s="643">
        <v>88</v>
      </c>
      <c r="AB49" s="643"/>
      <c r="AC49" s="643"/>
      <c r="AD49" s="643"/>
      <c r="AE49" s="643"/>
      <c r="AF49" s="643"/>
      <c r="AG49" s="643"/>
      <c r="AH49" s="643"/>
      <c r="AI49" s="643"/>
      <c r="AJ49" s="643"/>
      <c r="AK49" s="643"/>
      <c r="AL49" s="643"/>
      <c r="AM49" s="643"/>
      <c r="AN49" s="643"/>
    </row>
    <row r="50" spans="1:40" x14ac:dyDescent="0.2">
      <c r="A50" s="4" t="s">
        <v>346</v>
      </c>
      <c r="B50" s="211" t="s">
        <v>348</v>
      </c>
      <c r="C50" s="276"/>
      <c r="D50" s="163">
        <f>Vmci!D101</f>
        <v>0</v>
      </c>
      <c r="E50" s="164">
        <f>Vmci!E101</f>
        <v>0</v>
      </c>
      <c r="F50" s="618">
        <f>Vmci!F101</f>
        <v>0</v>
      </c>
      <c r="G50" s="339">
        <f>Vmci!G101</f>
        <v>0</v>
      </c>
      <c r="H50" s="164">
        <f>Vmci!H101</f>
        <v>0</v>
      </c>
      <c r="I50" s="164">
        <f>Vmci!I101</f>
        <v>0</v>
      </c>
      <c r="J50" s="164">
        <f>Vmci!J101</f>
        <v>0</v>
      </c>
      <c r="K50" s="164">
        <f>Vmci!K101</f>
        <v>0</v>
      </c>
      <c r="L50" s="164">
        <f>Vmci!L101</f>
        <v>0</v>
      </c>
      <c r="M50" s="164">
        <f>Vmci!M101</f>
        <v>0</v>
      </c>
      <c r="N50" s="164">
        <f>Vmci!N101</f>
        <v>0</v>
      </c>
      <c r="O50" s="164">
        <f>Vmci!O101</f>
        <v>0</v>
      </c>
      <c r="P50" s="164">
        <f>Vmci!P101</f>
        <v>0</v>
      </c>
      <c r="S50" s="643">
        <v>72</v>
      </c>
      <c r="AB50" s="643"/>
      <c r="AC50" s="643"/>
      <c r="AD50" s="643"/>
      <c r="AE50" s="643"/>
      <c r="AF50" s="643"/>
      <c r="AG50" s="643"/>
      <c r="AH50" s="643"/>
      <c r="AI50" s="643"/>
      <c r="AJ50" s="643"/>
      <c r="AK50" s="643"/>
      <c r="AL50" s="643"/>
      <c r="AM50" s="643"/>
      <c r="AN50" s="643"/>
    </row>
    <row r="51" spans="1:40" x14ac:dyDescent="0.2">
      <c r="A51" s="4" t="s">
        <v>346</v>
      </c>
      <c r="B51" s="211" t="s">
        <v>158</v>
      </c>
      <c r="C51" s="276"/>
      <c r="D51" s="163">
        <f>Vmci!D104</f>
        <v>0</v>
      </c>
      <c r="E51" s="164">
        <f>Vmci!E104</f>
        <v>0</v>
      </c>
      <c r="F51" s="618">
        <f>Vmci!F104</f>
        <v>0</v>
      </c>
      <c r="G51" s="339">
        <f>Vmci!G104</f>
        <v>0</v>
      </c>
      <c r="H51" s="164">
        <f>Vmci!H104</f>
        <v>0</v>
      </c>
      <c r="I51" s="164">
        <f>Vmci!I104</f>
        <v>0</v>
      </c>
      <c r="J51" s="164">
        <f>Vmci!J104</f>
        <v>0</v>
      </c>
      <c r="K51" s="164">
        <f>Vmci!K104</f>
        <v>0</v>
      </c>
      <c r="L51" s="164">
        <f>Vmci!L104</f>
        <v>0</v>
      </c>
      <c r="M51" s="164">
        <f>Vmci!M104</f>
        <v>0</v>
      </c>
      <c r="N51" s="164">
        <f>Vmci!N104</f>
        <v>0</v>
      </c>
      <c r="O51" s="164">
        <f>Vmci!O104</f>
        <v>0</v>
      </c>
      <c r="P51" s="164">
        <f>Vmci!P104</f>
        <v>0</v>
      </c>
      <c r="S51" s="643">
        <v>68</v>
      </c>
      <c r="AB51" s="643"/>
      <c r="AC51" s="643"/>
      <c r="AD51" s="643"/>
      <c r="AE51" s="643"/>
      <c r="AF51" s="643"/>
      <c r="AG51" s="643"/>
      <c r="AH51" s="643"/>
      <c r="AI51" s="643"/>
      <c r="AJ51" s="643"/>
      <c r="AK51" s="643"/>
      <c r="AL51" s="643"/>
      <c r="AM51" s="643"/>
      <c r="AN51" s="643"/>
    </row>
    <row r="52" spans="1:40" x14ac:dyDescent="0.2">
      <c r="A52" s="4" t="s">
        <v>360</v>
      </c>
      <c r="B52" s="7" t="s">
        <v>164</v>
      </c>
      <c r="C52" s="211" t="s">
        <v>76</v>
      </c>
      <c r="D52" s="163">
        <f>Vmci!D131+Vmci!D126</f>
        <v>0</v>
      </c>
      <c r="E52" s="164">
        <f>Vmci!E131+Vmci!E126</f>
        <v>0</v>
      </c>
      <c r="F52" s="618">
        <f>Vmci!F131+Vmci!F126</f>
        <v>0</v>
      </c>
      <c r="G52" s="339">
        <f>Vmci!G131+Vmci!G126</f>
        <v>0</v>
      </c>
      <c r="H52" s="164">
        <f>Vmci!H131+Vmci!H126</f>
        <v>0</v>
      </c>
      <c r="I52" s="164">
        <f>Vmci!I131+Vmci!I126</f>
        <v>0</v>
      </c>
      <c r="J52" s="164">
        <f>Vmci!J131+Vmci!J126</f>
        <v>0</v>
      </c>
      <c r="K52" s="164">
        <f>Vmci!K131+Vmci!K126</f>
        <v>0</v>
      </c>
      <c r="L52" s="164">
        <f>Vmci!L131+Vmci!L126</f>
        <v>0</v>
      </c>
      <c r="M52" s="164">
        <f>Vmci!M131+Vmci!M126</f>
        <v>0</v>
      </c>
      <c r="N52" s="164">
        <f>Vmci!N131+Vmci!N126</f>
        <v>0</v>
      </c>
      <c r="O52" s="164">
        <f>Vmci!O131+Vmci!O126</f>
        <v>0</v>
      </c>
      <c r="P52" s="164">
        <f>Vmci!P131+Vmci!P126</f>
        <v>0</v>
      </c>
      <c r="S52" s="643">
        <v>64</v>
      </c>
      <c r="AB52" s="643"/>
      <c r="AC52" s="643"/>
      <c r="AD52" s="643"/>
      <c r="AE52" s="643"/>
      <c r="AF52" s="643"/>
      <c r="AG52" s="643"/>
      <c r="AH52" s="643"/>
      <c r="AI52" s="643"/>
      <c r="AJ52" s="643"/>
      <c r="AK52" s="643"/>
      <c r="AL52" s="643"/>
      <c r="AM52" s="643"/>
      <c r="AN52" s="643"/>
    </row>
    <row r="53" spans="1:40" x14ac:dyDescent="0.2">
      <c r="A53" s="4" t="s">
        <v>360</v>
      </c>
      <c r="B53" s="7" t="s">
        <v>164</v>
      </c>
      <c r="C53" s="276" t="s">
        <v>371</v>
      </c>
      <c r="D53" s="163">
        <f>Vmci!D136</f>
        <v>0</v>
      </c>
      <c r="E53" s="164">
        <f>Vmci!E136</f>
        <v>0</v>
      </c>
      <c r="F53" s="618">
        <f>Vmci!F136</f>
        <v>0</v>
      </c>
      <c r="G53" s="339">
        <f>Vmci!G136</f>
        <v>0</v>
      </c>
      <c r="H53" s="164">
        <f>Vmci!H136</f>
        <v>0</v>
      </c>
      <c r="I53" s="164">
        <f>Vmci!I136</f>
        <v>0</v>
      </c>
      <c r="J53" s="164">
        <f>Vmci!J136</f>
        <v>0</v>
      </c>
      <c r="K53" s="164">
        <f>Vmci!K136</f>
        <v>0</v>
      </c>
      <c r="L53" s="164">
        <f>Vmci!L136</f>
        <v>0</v>
      </c>
      <c r="M53" s="164">
        <f>Vmci!M136</f>
        <v>0</v>
      </c>
      <c r="N53" s="164">
        <f>Vmci!N136</f>
        <v>0</v>
      </c>
      <c r="O53" s="164">
        <f>Vmci!O136</f>
        <v>0</v>
      </c>
      <c r="P53" s="164">
        <f>Vmci!P136</f>
        <v>0</v>
      </c>
      <c r="S53" s="643">
        <v>50</v>
      </c>
      <c r="AB53" s="643"/>
      <c r="AC53" s="643"/>
      <c r="AD53" s="643"/>
      <c r="AE53" s="643"/>
      <c r="AF53" s="643"/>
      <c r="AG53" s="643"/>
      <c r="AH53" s="643"/>
      <c r="AI53" s="643"/>
      <c r="AJ53" s="643"/>
      <c r="AK53" s="643"/>
      <c r="AL53" s="643"/>
      <c r="AM53" s="643"/>
      <c r="AN53" s="643"/>
    </row>
    <row r="54" spans="1:40" x14ac:dyDescent="0.2">
      <c r="A54" s="4" t="s">
        <v>360</v>
      </c>
      <c r="B54" s="7" t="s">
        <v>62</v>
      </c>
      <c r="C54" s="276" t="s">
        <v>362</v>
      </c>
      <c r="D54" s="163">
        <f>Vmci!D148</f>
        <v>0</v>
      </c>
      <c r="E54" s="164">
        <f>Vmci!E148</f>
        <v>0</v>
      </c>
      <c r="F54" s="618">
        <f>Vmci!F148</f>
        <v>0</v>
      </c>
      <c r="G54" s="339">
        <f>Vmci!G148</f>
        <v>0</v>
      </c>
      <c r="H54" s="164">
        <f>Vmci!H148</f>
        <v>0</v>
      </c>
      <c r="I54" s="164">
        <f>Vmci!I148</f>
        <v>0</v>
      </c>
      <c r="J54" s="164">
        <f>Vmci!J148</f>
        <v>0</v>
      </c>
      <c r="K54" s="164">
        <f>Vmci!K148</f>
        <v>0</v>
      </c>
      <c r="L54" s="164">
        <f>Vmci!L148</f>
        <v>0</v>
      </c>
      <c r="M54" s="164">
        <f>Vmci!M148</f>
        <v>0</v>
      </c>
      <c r="N54" s="164">
        <f>Vmci!N148</f>
        <v>0</v>
      </c>
      <c r="O54" s="164">
        <f>Vmci!O148</f>
        <v>0</v>
      </c>
      <c r="P54" s="164">
        <f>Vmci!P148</f>
        <v>0</v>
      </c>
      <c r="S54" s="643">
        <v>54</v>
      </c>
      <c r="AB54" s="643"/>
      <c r="AC54" s="643"/>
      <c r="AD54" s="643"/>
      <c r="AE54" s="643"/>
      <c r="AF54" s="643"/>
      <c r="AG54" s="643"/>
      <c r="AH54" s="643"/>
      <c r="AI54" s="643"/>
      <c r="AJ54" s="643"/>
      <c r="AK54" s="643"/>
      <c r="AL54" s="643"/>
      <c r="AM54" s="643"/>
      <c r="AN54" s="643"/>
    </row>
    <row r="55" spans="1:40" x14ac:dyDescent="0.2">
      <c r="A55" s="4" t="s">
        <v>360</v>
      </c>
      <c r="B55" s="635" t="s">
        <v>190</v>
      </c>
      <c r="C55" s="211" t="s">
        <v>361</v>
      </c>
      <c r="D55" s="163">
        <f>Vmci!D154</f>
        <v>0</v>
      </c>
      <c r="E55" s="164">
        <f>Vmci!E154</f>
        <v>0</v>
      </c>
      <c r="F55" s="618">
        <f>Vmci!F154</f>
        <v>0</v>
      </c>
      <c r="G55" s="339">
        <f>Vmci!G154</f>
        <v>0</v>
      </c>
      <c r="H55" s="164">
        <f>Vmci!H154</f>
        <v>0</v>
      </c>
      <c r="I55" s="164">
        <f>Vmci!I154</f>
        <v>0</v>
      </c>
      <c r="J55" s="164">
        <f>Vmci!J154</f>
        <v>0</v>
      </c>
      <c r="K55" s="164">
        <f>Vmci!K154</f>
        <v>0</v>
      </c>
      <c r="L55" s="164">
        <f>Vmci!L154</f>
        <v>0</v>
      </c>
      <c r="M55" s="164">
        <f>Vmci!M154</f>
        <v>0</v>
      </c>
      <c r="N55" s="164">
        <f>Vmci!N154</f>
        <v>0</v>
      </c>
      <c r="O55" s="164">
        <f>Vmci!O154</f>
        <v>0</v>
      </c>
      <c r="P55" s="164">
        <f>Vmci!P154</f>
        <v>0</v>
      </c>
      <c r="S55" s="643">
        <v>68</v>
      </c>
      <c r="AB55" s="643"/>
      <c r="AC55" s="643"/>
      <c r="AD55" s="643"/>
      <c r="AE55" s="643"/>
      <c r="AF55" s="643"/>
      <c r="AG55" s="643"/>
      <c r="AH55" s="643"/>
      <c r="AI55" s="643"/>
      <c r="AJ55" s="643"/>
      <c r="AK55" s="643"/>
      <c r="AL55" s="643"/>
      <c r="AM55" s="643"/>
      <c r="AN55" s="643"/>
    </row>
    <row r="56" spans="1:40" x14ac:dyDescent="0.2">
      <c r="A56" s="277" t="s">
        <v>473</v>
      </c>
      <c r="C56" s="276" t="s">
        <v>373</v>
      </c>
      <c r="D56" s="163">
        <f>Vmci!D163</f>
        <v>0</v>
      </c>
      <c r="E56" s="164">
        <f>Vmci!E163</f>
        <v>0</v>
      </c>
      <c r="F56" s="618">
        <f>Vmci!F163</f>
        <v>0</v>
      </c>
      <c r="G56" s="339">
        <f>Vmci!G163</f>
        <v>0</v>
      </c>
      <c r="H56" s="164">
        <f>Vmci!H163</f>
        <v>0</v>
      </c>
      <c r="I56" s="164">
        <f>Vmci!I163</f>
        <v>0</v>
      </c>
      <c r="J56" s="164">
        <f>Vmci!J163</f>
        <v>0</v>
      </c>
      <c r="K56" s="164">
        <f>Vmci!K163</f>
        <v>0</v>
      </c>
      <c r="L56" s="164">
        <f>Vmci!L163</f>
        <v>0</v>
      </c>
      <c r="M56" s="164">
        <f>Vmci!M163</f>
        <v>0</v>
      </c>
      <c r="N56" s="164">
        <f>Vmci!N163</f>
        <v>0</v>
      </c>
      <c r="O56" s="164">
        <f>Vmci!O163</f>
        <v>0</v>
      </c>
      <c r="P56" s="164">
        <f>Vmci!P163</f>
        <v>0</v>
      </c>
      <c r="S56" s="643">
        <v>82</v>
      </c>
      <c r="AB56" s="643"/>
      <c r="AC56" s="643"/>
      <c r="AD56" s="643"/>
      <c r="AE56" s="643"/>
      <c r="AF56" s="643"/>
      <c r="AG56" s="643"/>
      <c r="AH56" s="643"/>
      <c r="AI56" s="643"/>
      <c r="AJ56" s="643"/>
      <c r="AK56" s="643"/>
      <c r="AL56" s="643"/>
      <c r="AM56" s="643"/>
      <c r="AN56" s="643"/>
    </row>
    <row r="57" spans="1:40" x14ac:dyDescent="0.2">
      <c r="A57" s="4" t="s">
        <v>355</v>
      </c>
      <c r="B57" s="7" t="s">
        <v>67</v>
      </c>
      <c r="C57" s="276" t="s">
        <v>357</v>
      </c>
      <c r="D57" s="163">
        <f>Vmci!D195</f>
        <v>0</v>
      </c>
      <c r="E57" s="164">
        <f>Vmci!E195</f>
        <v>0</v>
      </c>
      <c r="F57" s="618">
        <f>Vmci!F195</f>
        <v>0</v>
      </c>
      <c r="G57" s="339">
        <f>Vmci!G195</f>
        <v>0</v>
      </c>
      <c r="H57" s="164">
        <f>Vmci!H195</f>
        <v>0</v>
      </c>
      <c r="I57" s="164">
        <f>Vmci!I195</f>
        <v>0</v>
      </c>
      <c r="J57" s="164">
        <f>Vmci!J195</f>
        <v>0</v>
      </c>
      <c r="K57" s="164">
        <f>Vmci!K195</f>
        <v>0</v>
      </c>
      <c r="L57" s="164">
        <f>Vmci!L195</f>
        <v>0</v>
      </c>
      <c r="M57" s="164">
        <f>Vmci!M195</f>
        <v>0</v>
      </c>
      <c r="N57" s="164">
        <f>Vmci!N195</f>
        <v>0</v>
      </c>
      <c r="O57" s="164">
        <f>Vmci!O195</f>
        <v>0</v>
      </c>
      <c r="P57" s="164">
        <f>Vmci!P195</f>
        <v>0</v>
      </c>
      <c r="S57" s="643">
        <v>54</v>
      </c>
      <c r="AB57" s="643"/>
      <c r="AC57" s="643"/>
      <c r="AD57" s="643"/>
      <c r="AE57" s="643"/>
      <c r="AF57" s="643"/>
      <c r="AG57" s="643"/>
      <c r="AH57" s="643"/>
      <c r="AI57" s="643"/>
      <c r="AJ57" s="643"/>
      <c r="AK57" s="643"/>
      <c r="AL57" s="643"/>
      <c r="AM57" s="643"/>
      <c r="AN57" s="643"/>
    </row>
    <row r="58" spans="1:40" x14ac:dyDescent="0.2">
      <c r="B58" s="7" t="s">
        <v>73</v>
      </c>
      <c r="C58" s="280" t="s">
        <v>385</v>
      </c>
      <c r="D58" s="351">
        <f>COUNTIF(D18:D31, "&gt;0")</f>
        <v>0</v>
      </c>
      <c r="E58" s="352">
        <f t="shared" ref="E58:P58" si="0">COUNTIF(E18:E31, "&gt;0")</f>
        <v>0</v>
      </c>
      <c r="F58" s="353">
        <f t="shared" si="0"/>
        <v>0</v>
      </c>
      <c r="G58" s="305">
        <f t="shared" si="0"/>
        <v>0</v>
      </c>
      <c r="H58" s="305">
        <f t="shared" si="0"/>
        <v>0</v>
      </c>
      <c r="I58" s="305">
        <f t="shared" si="0"/>
        <v>0</v>
      </c>
      <c r="J58" s="305">
        <f t="shared" si="0"/>
        <v>0</v>
      </c>
      <c r="K58" s="305">
        <f t="shared" si="0"/>
        <v>0</v>
      </c>
      <c r="L58" s="305">
        <f t="shared" si="0"/>
        <v>0</v>
      </c>
      <c r="M58" s="305">
        <f t="shared" si="0"/>
        <v>0</v>
      </c>
      <c r="N58" s="305">
        <f t="shared" si="0"/>
        <v>0</v>
      </c>
      <c r="O58" s="305">
        <f t="shared" si="0"/>
        <v>0</v>
      </c>
      <c r="P58" s="305">
        <f t="shared" si="0"/>
        <v>0</v>
      </c>
      <c r="R58" s="643">
        <f>SUM(R18:R57)/100</f>
        <v>8.58</v>
      </c>
      <c r="S58" s="643">
        <f>SUM(S18:S57)/100</f>
        <v>18.2</v>
      </c>
    </row>
    <row r="59" spans="1:40" ht="13.5" thickBot="1" x14ac:dyDescent="0.25">
      <c r="B59" s="7" t="s">
        <v>74</v>
      </c>
      <c r="C59" s="280" t="s">
        <v>385</v>
      </c>
      <c r="D59" s="355">
        <f>COUNTIF(D29:D57, "&gt;0")</f>
        <v>0</v>
      </c>
      <c r="E59" s="354">
        <f t="shared" ref="E59:P59" si="1">COUNTIF(E29:E57, "&gt;0")</f>
        <v>0</v>
      </c>
      <c r="F59" s="356">
        <f t="shared" si="1"/>
        <v>0</v>
      </c>
      <c r="G59" s="250">
        <f t="shared" si="1"/>
        <v>0</v>
      </c>
      <c r="H59" s="250">
        <f t="shared" si="1"/>
        <v>0</v>
      </c>
      <c r="I59" s="250">
        <f t="shared" si="1"/>
        <v>0</v>
      </c>
      <c r="J59" s="250">
        <f t="shared" si="1"/>
        <v>0</v>
      </c>
      <c r="K59" s="250">
        <f t="shared" si="1"/>
        <v>0</v>
      </c>
      <c r="L59" s="250">
        <f t="shared" si="1"/>
        <v>0</v>
      </c>
      <c r="M59" s="250">
        <f t="shared" si="1"/>
        <v>0</v>
      </c>
      <c r="N59" s="250">
        <f t="shared" si="1"/>
        <v>0</v>
      </c>
      <c r="O59" s="250">
        <f t="shared" si="1"/>
        <v>0</v>
      </c>
      <c r="P59" s="250">
        <f t="shared" si="1"/>
        <v>0</v>
      </c>
    </row>
    <row r="60" spans="1:40" x14ac:dyDescent="0.2">
      <c r="D60" s="322"/>
    </row>
    <row r="61" spans="1:40" x14ac:dyDescent="0.2">
      <c r="C61" s="7" t="s">
        <v>560</v>
      </c>
      <c r="D61" s="7" t="b">
        <f>IF(D13="SB", D58/8.58, IF(D13="HB", D59/18.2))</f>
        <v>0</v>
      </c>
      <c r="E61" s="7" t="b">
        <f t="shared" ref="E61:P61" si="2">IF(E13="SB", E58/8.58, IF(E13="HB", E59/18.2))</f>
        <v>0</v>
      </c>
      <c r="F61" s="7" t="b">
        <f t="shared" si="2"/>
        <v>0</v>
      </c>
      <c r="G61" s="7" t="b">
        <f t="shared" si="2"/>
        <v>0</v>
      </c>
      <c r="H61" s="7" t="b">
        <f t="shared" si="2"/>
        <v>0</v>
      </c>
      <c r="I61" s="7" t="b">
        <f t="shared" si="2"/>
        <v>0</v>
      </c>
      <c r="J61" s="7" t="b">
        <f t="shared" si="2"/>
        <v>0</v>
      </c>
      <c r="K61" s="7" t="b">
        <f t="shared" si="2"/>
        <v>0</v>
      </c>
      <c r="L61" s="7" t="b">
        <f t="shared" si="2"/>
        <v>0</v>
      </c>
      <c r="M61" s="7" t="b">
        <f t="shared" si="2"/>
        <v>0</v>
      </c>
      <c r="N61" s="7" t="b">
        <f t="shared" si="2"/>
        <v>0</v>
      </c>
      <c r="O61" s="7" t="b">
        <f t="shared" si="2"/>
        <v>0</v>
      </c>
      <c r="P61" s="7" t="b">
        <f t="shared" si="2"/>
        <v>0</v>
      </c>
    </row>
    <row r="62" spans="1:40" x14ac:dyDescent="0.2">
      <c r="C62" s="7" t="s">
        <v>561</v>
      </c>
      <c r="D62" s="7">
        <f>IF(D61&gt;1, 1, D61)</f>
        <v>1</v>
      </c>
      <c r="E62" s="7">
        <f t="shared" ref="E62:P62" si="3">IF(E61&gt;1, 1, E61)</f>
        <v>1</v>
      </c>
      <c r="F62" s="7">
        <f t="shared" si="3"/>
        <v>1</v>
      </c>
      <c r="G62" s="7">
        <f t="shared" si="3"/>
        <v>1</v>
      </c>
      <c r="H62" s="7">
        <f t="shared" si="3"/>
        <v>1</v>
      </c>
      <c r="I62" s="7">
        <f t="shared" si="3"/>
        <v>1</v>
      </c>
      <c r="J62" s="7">
        <f t="shared" si="3"/>
        <v>1</v>
      </c>
      <c r="K62" s="7">
        <f t="shared" si="3"/>
        <v>1</v>
      </c>
      <c r="L62" s="7">
        <f t="shared" si="3"/>
        <v>1</v>
      </c>
      <c r="M62" s="7">
        <f t="shared" si="3"/>
        <v>1</v>
      </c>
      <c r="N62" s="7">
        <f t="shared" si="3"/>
        <v>1</v>
      </c>
      <c r="O62" s="7">
        <f t="shared" si="3"/>
        <v>1</v>
      </c>
      <c r="P62" s="7">
        <f t="shared" si="3"/>
        <v>1</v>
      </c>
    </row>
  </sheetData>
  <sheetProtection password="DBB9" sheet="1" objects="1" scenarios="1"/>
  <protectedRanges>
    <protectedRange sqref="D15:P16" name="Range1"/>
  </protectedRanges>
  <mergeCells count="7">
    <mergeCell ref="A3:O5"/>
    <mergeCell ref="A15:C15"/>
    <mergeCell ref="A16:C16"/>
    <mergeCell ref="D9:O9"/>
    <mergeCell ref="D11:F11"/>
    <mergeCell ref="G11:P11"/>
    <mergeCell ref="A13:C13"/>
  </mergeCells>
  <phoneticPr fontId="0" type="noConversion"/>
  <conditionalFormatting sqref="D17:P22 D24:P51 D53:P57">
    <cfRule type="cellIs" dxfId="4" priority="1" stopIfTrue="1" operator="greaterThan">
      <formula>1</formula>
    </cfRule>
  </conditionalFormatting>
  <conditionalFormatting sqref="D23:P23 D52:P52">
    <cfRule type="cellIs" dxfId="3" priority="2" stopIfTrue="1" operator="greaterThan">
      <formula>2</formula>
    </cfRule>
  </conditionalFormatting>
  <pageMargins left="0.75" right="0.75" top="1" bottom="1"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39997558519241921"/>
  </sheetPr>
  <dimension ref="A1:AN209"/>
  <sheetViews>
    <sheetView workbookViewId="0">
      <pane xSplit="2" topLeftCell="C1" activePane="topRight" state="frozen"/>
      <selection pane="topRight" activeCell="I12" sqref="I12"/>
    </sheetView>
  </sheetViews>
  <sheetFormatPr defaultRowHeight="12.75" x14ac:dyDescent="0.2"/>
  <cols>
    <col min="1" max="1" width="36.7109375" style="4" customWidth="1"/>
    <col min="2" max="2" width="13.7109375" style="7" customWidth="1"/>
    <col min="3" max="3" width="14" style="7" bestFit="1" customWidth="1"/>
    <col min="4" max="4" width="12.28515625" style="7" bestFit="1" customWidth="1"/>
  </cols>
  <sheetData>
    <row r="1" spans="1:40" ht="26.25" x14ac:dyDescent="0.2">
      <c r="A1" s="31" t="s">
        <v>570</v>
      </c>
    </row>
    <row r="2" spans="1:40" ht="12.75" customHeight="1" x14ac:dyDescent="0.2">
      <c r="A2" s="7"/>
    </row>
    <row r="3" spans="1:40" ht="34.5" customHeight="1" x14ac:dyDescent="0.2">
      <c r="A3" s="823" t="s">
        <v>593</v>
      </c>
      <c r="B3" s="754"/>
      <c r="C3" s="754"/>
      <c r="D3" s="754"/>
      <c r="E3" s="754"/>
      <c r="F3" s="754"/>
      <c r="G3" s="754"/>
      <c r="H3" s="754"/>
      <c r="I3" s="754"/>
      <c r="J3" s="271"/>
    </row>
    <row r="4" spans="1:40" ht="13.5" thickBot="1" x14ac:dyDescent="0.25"/>
    <row r="5" spans="1:40" ht="20.25" x14ac:dyDescent="0.2">
      <c r="C5" s="438" t="s">
        <v>420</v>
      </c>
      <c r="D5" s="439"/>
      <c r="E5" s="378"/>
      <c r="F5" s="378"/>
      <c r="G5" s="378"/>
      <c r="H5" s="378"/>
      <c r="I5" s="378"/>
      <c r="J5" s="379"/>
      <c r="L5" s="429" t="s">
        <v>461</v>
      </c>
      <c r="M5" s="7"/>
    </row>
    <row r="6" spans="1:40" x14ac:dyDescent="0.2">
      <c r="A6" s="389" t="s">
        <v>415</v>
      </c>
      <c r="B6" s="231"/>
      <c r="C6" s="369">
        <f>'Function Scoring'!P10</f>
        <v>0</v>
      </c>
      <c r="F6" s="94">
        <f>'Function Scoring'!Q10</f>
        <v>0</v>
      </c>
      <c r="G6" s="7"/>
      <c r="I6" s="94">
        <f>'Function Scoring'!R10</f>
        <v>0</v>
      </c>
      <c r="J6" s="53"/>
      <c r="L6" s="99" t="str">
        <f>'Function Scoring'!F10</f>
        <v xml:space="preserve">Stream A - Current </v>
      </c>
      <c r="M6" s="7"/>
      <c r="O6" s="11" t="str">
        <f>'Function Scoring'!G10</f>
        <v>Stream A - Potential</v>
      </c>
      <c r="P6" s="7"/>
      <c r="R6" s="11">
        <f>'Function Scoring'!H10</f>
        <v>0</v>
      </c>
      <c r="S6" s="7"/>
      <c r="U6" s="11">
        <f>'Function Scoring'!I10</f>
        <v>0</v>
      </c>
      <c r="V6" s="7"/>
      <c r="X6" s="11">
        <f>'Function Scoring'!J10</f>
        <v>0</v>
      </c>
      <c r="Y6" s="7"/>
      <c r="AA6" s="11">
        <f>'Function Scoring'!K10</f>
        <v>0</v>
      </c>
      <c r="AB6" s="7"/>
      <c r="AD6" s="11">
        <f>'Function Scoring'!L10</f>
        <v>0</v>
      </c>
      <c r="AE6" s="7"/>
      <c r="AG6" s="11">
        <f>'Function Scoring'!M10</f>
        <v>0</v>
      </c>
      <c r="AH6" s="7"/>
      <c r="AJ6" s="11">
        <f>'Function Scoring'!N10</f>
        <v>0</v>
      </c>
      <c r="AK6" s="7"/>
      <c r="AM6" s="11">
        <f>'Function Scoring'!O10</f>
        <v>0</v>
      </c>
      <c r="AN6" s="7"/>
    </row>
    <row r="7" spans="1:40" s="59" customFormat="1" ht="60" x14ac:dyDescent="0.2">
      <c r="A7" s="440" t="s">
        <v>270</v>
      </c>
      <c r="B7" s="441" t="s">
        <v>303</v>
      </c>
      <c r="C7" s="442" t="s">
        <v>390</v>
      </c>
      <c r="D7" s="281" t="s">
        <v>271</v>
      </c>
      <c r="F7" s="443" t="s">
        <v>390</v>
      </c>
      <c r="G7" s="281" t="s">
        <v>271</v>
      </c>
      <c r="I7" s="443" t="s">
        <v>390</v>
      </c>
      <c r="J7" s="425" t="s">
        <v>271</v>
      </c>
      <c r="L7" s="1" t="s">
        <v>390</v>
      </c>
      <c r="M7" s="281" t="s">
        <v>271</v>
      </c>
      <c r="O7" s="1" t="s">
        <v>390</v>
      </c>
      <c r="P7" s="281" t="s">
        <v>271</v>
      </c>
      <c r="R7" s="1" t="s">
        <v>390</v>
      </c>
      <c r="S7" s="281" t="s">
        <v>271</v>
      </c>
      <c r="U7" s="1" t="s">
        <v>390</v>
      </c>
      <c r="V7" s="281" t="s">
        <v>271</v>
      </c>
      <c r="X7" s="1" t="s">
        <v>390</v>
      </c>
      <c r="Y7" s="281" t="s">
        <v>271</v>
      </c>
      <c r="AA7" s="1" t="s">
        <v>390</v>
      </c>
      <c r="AB7" s="281" t="s">
        <v>271</v>
      </c>
      <c r="AD7" s="1" t="s">
        <v>390</v>
      </c>
      <c r="AE7" s="281" t="s">
        <v>271</v>
      </c>
      <c r="AG7" s="1" t="s">
        <v>390</v>
      </c>
      <c r="AH7" s="281" t="s">
        <v>271</v>
      </c>
      <c r="AJ7" s="1" t="s">
        <v>390</v>
      </c>
      <c r="AK7" s="281" t="s">
        <v>271</v>
      </c>
      <c r="AM7" s="1" t="s">
        <v>390</v>
      </c>
      <c r="AN7" s="281" t="s">
        <v>271</v>
      </c>
    </row>
    <row r="8" spans="1:40" x14ac:dyDescent="0.2">
      <c r="A8" s="341" t="s">
        <v>480</v>
      </c>
      <c r="B8" s="228">
        <v>1</v>
      </c>
      <c r="C8" s="444">
        <f>Vchann!C8</f>
        <v>0</v>
      </c>
      <c r="D8" s="7">
        <f t="shared" ref="D8:D14" si="0">$B8*C8</f>
        <v>0</v>
      </c>
      <c r="F8" s="445">
        <f>Vchann!F8</f>
        <v>0</v>
      </c>
      <c r="G8" s="7">
        <f t="shared" ref="G8:G14" si="1">$B8*F8</f>
        <v>0</v>
      </c>
      <c r="I8" s="445">
        <f>Vchann!I8</f>
        <v>0</v>
      </c>
      <c r="J8" s="53">
        <f t="shared" ref="J8:J14" si="2">$B8*I8</f>
        <v>0</v>
      </c>
      <c r="L8" s="445">
        <f>Vchann!L8</f>
        <v>0</v>
      </c>
      <c r="M8" s="7">
        <f t="shared" ref="M8:M14" si="3">$B8*L8</f>
        <v>0</v>
      </c>
      <c r="O8" s="445">
        <f>Vchann!O8</f>
        <v>0</v>
      </c>
      <c r="P8" s="7">
        <f t="shared" ref="P8:P14" si="4">$B8*O8</f>
        <v>0</v>
      </c>
      <c r="R8" s="445">
        <f>Vchann!R8</f>
        <v>0</v>
      </c>
      <c r="S8" s="7">
        <f t="shared" ref="S8:S14" si="5">$B8*R8</f>
        <v>0</v>
      </c>
      <c r="U8" s="445">
        <f>Vchann!U8</f>
        <v>0</v>
      </c>
      <c r="V8" s="7">
        <f t="shared" ref="V8:V14" si="6">$B8*U8</f>
        <v>0</v>
      </c>
      <c r="X8" s="445">
        <f>Vchann!X8</f>
        <v>0</v>
      </c>
      <c r="Y8" s="7">
        <f t="shared" ref="Y8:Y14" si="7">$B8*X8</f>
        <v>0</v>
      </c>
      <c r="AA8" s="445">
        <f>Vchann!AA8</f>
        <v>0</v>
      </c>
      <c r="AB8" s="7">
        <f t="shared" ref="AB8:AB14" si="8">$B8*AA8</f>
        <v>0</v>
      </c>
      <c r="AD8" s="445">
        <f>Vchann!AD8</f>
        <v>0</v>
      </c>
      <c r="AE8" s="7">
        <f t="shared" ref="AE8:AE14" si="9">$B8*AD8</f>
        <v>0</v>
      </c>
      <c r="AG8" s="445">
        <f>Vchann!AG8</f>
        <v>0</v>
      </c>
      <c r="AH8" s="7">
        <f t="shared" ref="AH8:AH14" si="10">$B8*AG8</f>
        <v>0</v>
      </c>
      <c r="AJ8" s="445">
        <f>Vchann!AJ8</f>
        <v>0</v>
      </c>
      <c r="AK8" s="7">
        <f t="shared" ref="AK8:AK14" si="11">$B8*AJ8</f>
        <v>0</v>
      </c>
      <c r="AM8" s="445">
        <f>Vchann!AM8</f>
        <v>0</v>
      </c>
      <c r="AN8" s="7">
        <f t="shared" ref="AN8:AN14" si="12">$B8*AM8</f>
        <v>0</v>
      </c>
    </row>
    <row r="9" spans="1:40" ht="41.25" customHeight="1" x14ac:dyDescent="0.2">
      <c r="A9" s="341" t="s">
        <v>479</v>
      </c>
      <c r="B9" s="228">
        <v>0.4</v>
      </c>
      <c r="C9" s="444">
        <f>Vchann!C9</f>
        <v>0</v>
      </c>
      <c r="D9" s="7">
        <f t="shared" si="0"/>
        <v>0</v>
      </c>
      <c r="F9" s="445">
        <f>Vchann!F9</f>
        <v>0</v>
      </c>
      <c r="G9" s="7">
        <f t="shared" si="1"/>
        <v>0</v>
      </c>
      <c r="I9" s="445">
        <f>Vchann!I9</f>
        <v>0</v>
      </c>
      <c r="J9" s="53">
        <f t="shared" si="2"/>
        <v>0</v>
      </c>
      <c r="L9" s="445">
        <f>Vchann!L9</f>
        <v>0.2</v>
      </c>
      <c r="M9" s="7">
        <f t="shared" si="3"/>
        <v>8.0000000000000016E-2</v>
      </c>
      <c r="O9" s="445">
        <f>Vchann!O9</f>
        <v>0.3</v>
      </c>
      <c r="P9" s="7">
        <f t="shared" si="4"/>
        <v>0.12</v>
      </c>
      <c r="R9" s="445">
        <f>Vchann!R9</f>
        <v>0</v>
      </c>
      <c r="S9" s="7">
        <f t="shared" si="5"/>
        <v>0</v>
      </c>
      <c r="U9" s="445">
        <f>Vchann!U9</f>
        <v>0</v>
      </c>
      <c r="V9" s="7">
        <f t="shared" si="6"/>
        <v>0</v>
      </c>
      <c r="X9" s="445">
        <f>Vchann!X9</f>
        <v>0</v>
      </c>
      <c r="Y9" s="7">
        <f t="shared" si="7"/>
        <v>0</v>
      </c>
      <c r="AA9" s="445">
        <f>Vchann!AA9</f>
        <v>0</v>
      </c>
      <c r="AB9" s="7">
        <f t="shared" si="8"/>
        <v>0</v>
      </c>
      <c r="AD9" s="445">
        <f>Vchann!AD9</f>
        <v>0</v>
      </c>
      <c r="AE9" s="7">
        <f t="shared" si="9"/>
        <v>0</v>
      </c>
      <c r="AG9" s="445">
        <f>Vchann!AG9</f>
        <v>0</v>
      </c>
      <c r="AH9" s="7">
        <f t="shared" si="10"/>
        <v>0</v>
      </c>
      <c r="AJ9" s="445">
        <f>Vchann!AJ9</f>
        <v>0</v>
      </c>
      <c r="AK9" s="7">
        <f t="shared" si="11"/>
        <v>0</v>
      </c>
      <c r="AM9" s="445">
        <f>Vchann!AM9</f>
        <v>0</v>
      </c>
      <c r="AN9" s="7">
        <f t="shared" si="12"/>
        <v>0</v>
      </c>
    </row>
    <row r="10" spans="1:40" ht="36" x14ac:dyDescent="0.2">
      <c r="A10" s="341" t="s">
        <v>475</v>
      </c>
      <c r="B10" s="228">
        <v>0.6</v>
      </c>
      <c r="C10" s="444">
        <f>Vchann!C10</f>
        <v>0</v>
      </c>
      <c r="D10" s="7">
        <f t="shared" si="0"/>
        <v>0</v>
      </c>
      <c r="F10" s="445">
        <f>Vchann!F10</f>
        <v>0</v>
      </c>
      <c r="G10" s="7">
        <f t="shared" si="1"/>
        <v>0</v>
      </c>
      <c r="I10" s="445">
        <f>Vchann!I10</f>
        <v>0</v>
      </c>
      <c r="J10" s="53">
        <f t="shared" si="2"/>
        <v>0</v>
      </c>
      <c r="L10" s="445">
        <f>Vchann!L10</f>
        <v>0</v>
      </c>
      <c r="M10" s="7">
        <f t="shared" si="3"/>
        <v>0</v>
      </c>
      <c r="O10" s="445">
        <f>Vchann!O10</f>
        <v>0</v>
      </c>
      <c r="P10" s="7">
        <f t="shared" si="4"/>
        <v>0</v>
      </c>
      <c r="R10" s="445">
        <f>Vchann!R10</f>
        <v>0</v>
      </c>
      <c r="S10" s="7">
        <f t="shared" si="5"/>
        <v>0</v>
      </c>
      <c r="U10" s="445">
        <f>Vchann!U10</f>
        <v>0</v>
      </c>
      <c r="V10" s="7">
        <f t="shared" si="6"/>
        <v>0</v>
      </c>
      <c r="X10" s="445">
        <f>Vchann!X10</f>
        <v>0</v>
      </c>
      <c r="Y10" s="7">
        <f t="shared" si="7"/>
        <v>0</v>
      </c>
      <c r="AA10" s="445">
        <f>Vchann!AA10</f>
        <v>0</v>
      </c>
      <c r="AB10" s="7">
        <f t="shared" si="8"/>
        <v>0</v>
      </c>
      <c r="AD10" s="445">
        <f>Vchann!AD10</f>
        <v>0</v>
      </c>
      <c r="AE10" s="7">
        <f t="shared" si="9"/>
        <v>0</v>
      </c>
      <c r="AG10" s="445">
        <f>Vchann!AG10</f>
        <v>0</v>
      </c>
      <c r="AH10" s="7">
        <f t="shared" si="10"/>
        <v>0</v>
      </c>
      <c r="AJ10" s="445">
        <f>Vchann!AJ10</f>
        <v>0</v>
      </c>
      <c r="AK10" s="7">
        <f t="shared" si="11"/>
        <v>0</v>
      </c>
      <c r="AM10" s="445">
        <f>Vchann!AM10</f>
        <v>0</v>
      </c>
      <c r="AN10" s="7">
        <f t="shared" si="12"/>
        <v>0</v>
      </c>
    </row>
    <row r="11" spans="1:40" ht="24" x14ac:dyDescent="0.2">
      <c r="A11" s="341" t="s">
        <v>481</v>
      </c>
      <c r="B11" s="228">
        <v>0.6</v>
      </c>
      <c r="C11" s="444">
        <f>Vchann!C11</f>
        <v>0</v>
      </c>
      <c r="D11" s="7">
        <f t="shared" si="0"/>
        <v>0</v>
      </c>
      <c r="F11" s="445">
        <f>Vchann!F11</f>
        <v>0</v>
      </c>
      <c r="G11" s="7">
        <f t="shared" si="1"/>
        <v>0</v>
      </c>
      <c r="I11" s="445">
        <f>Vchann!I11</f>
        <v>0</v>
      </c>
      <c r="J11" s="53">
        <f t="shared" si="2"/>
        <v>0</v>
      </c>
      <c r="L11" s="445">
        <f>Vchann!L11</f>
        <v>0.5</v>
      </c>
      <c r="M11" s="7">
        <f t="shared" si="3"/>
        <v>0.3</v>
      </c>
      <c r="O11" s="445">
        <f>Vchann!O11</f>
        <v>0.7</v>
      </c>
      <c r="P11" s="7">
        <f t="shared" si="4"/>
        <v>0.42</v>
      </c>
      <c r="R11" s="445">
        <f>Vchann!R11</f>
        <v>0</v>
      </c>
      <c r="S11" s="7">
        <f t="shared" si="5"/>
        <v>0</v>
      </c>
      <c r="U11" s="445">
        <f>Vchann!U11</f>
        <v>0</v>
      </c>
      <c r="V11" s="7">
        <f t="shared" si="6"/>
        <v>0</v>
      </c>
      <c r="X11" s="445">
        <f>Vchann!X11</f>
        <v>0</v>
      </c>
      <c r="Y11" s="7">
        <f t="shared" si="7"/>
        <v>0</v>
      </c>
      <c r="AA11" s="445">
        <f>Vchann!AA11</f>
        <v>0</v>
      </c>
      <c r="AB11" s="7">
        <f t="shared" si="8"/>
        <v>0</v>
      </c>
      <c r="AD11" s="445">
        <f>Vchann!AD11</f>
        <v>0</v>
      </c>
      <c r="AE11" s="7">
        <f t="shared" si="9"/>
        <v>0</v>
      </c>
      <c r="AG11" s="445">
        <f>Vchann!AG11</f>
        <v>0</v>
      </c>
      <c r="AH11" s="7">
        <f t="shared" si="10"/>
        <v>0</v>
      </c>
      <c r="AJ11" s="445">
        <f>Vchann!AJ11</f>
        <v>0</v>
      </c>
      <c r="AK11" s="7">
        <f t="shared" si="11"/>
        <v>0</v>
      </c>
      <c r="AM11" s="445">
        <f>Vchann!AM11</f>
        <v>0</v>
      </c>
      <c r="AN11" s="7">
        <f t="shared" si="12"/>
        <v>0</v>
      </c>
    </row>
    <row r="12" spans="1:40" ht="48" x14ac:dyDescent="0.2">
      <c r="A12" s="341" t="s">
        <v>476</v>
      </c>
      <c r="B12" s="228">
        <v>0.9</v>
      </c>
      <c r="C12" s="444">
        <f>Vchann!C12</f>
        <v>0</v>
      </c>
      <c r="D12" s="7">
        <f t="shared" si="0"/>
        <v>0</v>
      </c>
      <c r="F12" s="445">
        <f>Vchann!F12</f>
        <v>0</v>
      </c>
      <c r="G12" s="7">
        <f t="shared" si="1"/>
        <v>0</v>
      </c>
      <c r="I12" s="445">
        <f>Vchann!I12</f>
        <v>0</v>
      </c>
      <c r="J12" s="53">
        <f t="shared" si="2"/>
        <v>0</v>
      </c>
      <c r="L12" s="445">
        <f>Vchann!L12</f>
        <v>0.3</v>
      </c>
      <c r="M12" s="7">
        <f t="shared" si="3"/>
        <v>0.27</v>
      </c>
      <c r="O12" s="445">
        <f>Vchann!O12</f>
        <v>0</v>
      </c>
      <c r="P12" s="7">
        <f t="shared" si="4"/>
        <v>0</v>
      </c>
      <c r="R12" s="445">
        <f>Vchann!R12</f>
        <v>0</v>
      </c>
      <c r="S12" s="7">
        <f t="shared" si="5"/>
        <v>0</v>
      </c>
      <c r="U12" s="445">
        <f>Vchann!U12</f>
        <v>0</v>
      </c>
      <c r="V12" s="7">
        <f t="shared" si="6"/>
        <v>0</v>
      </c>
      <c r="X12" s="445">
        <f>Vchann!X12</f>
        <v>0</v>
      </c>
      <c r="Y12" s="7">
        <f t="shared" si="7"/>
        <v>0</v>
      </c>
      <c r="AA12" s="445">
        <f>Vchann!AA12</f>
        <v>0</v>
      </c>
      <c r="AB12" s="7">
        <f t="shared" si="8"/>
        <v>0</v>
      </c>
      <c r="AD12" s="445">
        <f>Vchann!AD12</f>
        <v>0</v>
      </c>
      <c r="AE12" s="7">
        <f t="shared" si="9"/>
        <v>0</v>
      </c>
      <c r="AG12" s="445">
        <f>Vchann!AG12</f>
        <v>0</v>
      </c>
      <c r="AH12" s="7">
        <f t="shared" si="10"/>
        <v>0</v>
      </c>
      <c r="AJ12" s="445">
        <f>Vchann!AJ12</f>
        <v>0</v>
      </c>
      <c r="AK12" s="7">
        <f t="shared" si="11"/>
        <v>0</v>
      </c>
      <c r="AM12" s="445">
        <f>Vchann!AM12</f>
        <v>0</v>
      </c>
      <c r="AN12" s="7">
        <f t="shared" si="12"/>
        <v>0</v>
      </c>
    </row>
    <row r="13" spans="1:40" ht="36" x14ac:dyDescent="0.2">
      <c r="A13" s="341" t="s">
        <v>477</v>
      </c>
      <c r="B13" s="228">
        <v>0.9</v>
      </c>
      <c r="C13" s="444">
        <f>Vchann!C13</f>
        <v>0</v>
      </c>
      <c r="D13" s="7">
        <f t="shared" si="0"/>
        <v>0</v>
      </c>
      <c r="F13" s="445">
        <f>Vchann!F13</f>
        <v>0</v>
      </c>
      <c r="G13" s="7">
        <f t="shared" si="1"/>
        <v>0</v>
      </c>
      <c r="I13" s="445">
        <f>Vchann!I13</f>
        <v>0</v>
      </c>
      <c r="J13" s="53">
        <f t="shared" si="2"/>
        <v>0</v>
      </c>
      <c r="L13" s="445">
        <f>Vchann!L13</f>
        <v>0</v>
      </c>
      <c r="M13" s="7">
        <f t="shared" si="3"/>
        <v>0</v>
      </c>
      <c r="O13" s="445">
        <f>Vchann!O13</f>
        <v>0</v>
      </c>
      <c r="P13" s="7">
        <f t="shared" si="4"/>
        <v>0</v>
      </c>
      <c r="R13" s="445">
        <f>Vchann!R13</f>
        <v>0</v>
      </c>
      <c r="S13" s="7">
        <f t="shared" si="5"/>
        <v>0</v>
      </c>
      <c r="U13" s="445">
        <f>Vchann!U13</f>
        <v>0</v>
      </c>
      <c r="V13" s="7">
        <f t="shared" si="6"/>
        <v>0</v>
      </c>
      <c r="X13" s="445">
        <f>Vchann!X13</f>
        <v>0</v>
      </c>
      <c r="Y13" s="7">
        <f t="shared" si="7"/>
        <v>0</v>
      </c>
      <c r="AA13" s="445">
        <f>Vchann!AA13</f>
        <v>0</v>
      </c>
      <c r="AB13" s="7">
        <f t="shared" si="8"/>
        <v>0</v>
      </c>
      <c r="AD13" s="445">
        <f>Vchann!AD13</f>
        <v>0</v>
      </c>
      <c r="AE13" s="7">
        <f t="shared" si="9"/>
        <v>0</v>
      </c>
      <c r="AG13" s="445">
        <f>Vchann!AG13</f>
        <v>0</v>
      </c>
      <c r="AH13" s="7">
        <f t="shared" si="10"/>
        <v>0</v>
      </c>
      <c r="AJ13" s="445">
        <f>Vchann!AJ13</f>
        <v>0</v>
      </c>
      <c r="AK13" s="7">
        <f t="shared" si="11"/>
        <v>0</v>
      </c>
      <c r="AM13" s="445">
        <f>Vchann!AM13</f>
        <v>0</v>
      </c>
      <c r="AN13" s="7">
        <f t="shared" si="12"/>
        <v>0</v>
      </c>
    </row>
    <row r="14" spans="1:40" x14ac:dyDescent="0.2">
      <c r="A14" s="341" t="s">
        <v>478</v>
      </c>
      <c r="B14" s="228">
        <v>0.2</v>
      </c>
      <c r="C14" s="444">
        <f>Vchann!C14</f>
        <v>0</v>
      </c>
      <c r="D14" s="7">
        <f t="shared" si="0"/>
        <v>0</v>
      </c>
      <c r="F14" s="445">
        <f>Vchann!F14</f>
        <v>0</v>
      </c>
      <c r="G14" s="7">
        <f t="shared" si="1"/>
        <v>0</v>
      </c>
      <c r="I14" s="445">
        <f>Vchann!I14</f>
        <v>0</v>
      </c>
      <c r="J14" s="53">
        <f t="shared" si="2"/>
        <v>0</v>
      </c>
      <c r="L14" s="445">
        <f>Vchann!L14</f>
        <v>0</v>
      </c>
      <c r="M14" s="7">
        <f t="shared" si="3"/>
        <v>0</v>
      </c>
      <c r="O14" s="445">
        <f>Vchann!O14</f>
        <v>0</v>
      </c>
      <c r="P14" s="7">
        <f t="shared" si="4"/>
        <v>0</v>
      </c>
      <c r="R14" s="445">
        <f>Vchann!R14</f>
        <v>0</v>
      </c>
      <c r="S14" s="7">
        <f t="shared" si="5"/>
        <v>0</v>
      </c>
      <c r="U14" s="445">
        <f>Vchann!U14</f>
        <v>0</v>
      </c>
      <c r="V14" s="7">
        <f t="shared" si="6"/>
        <v>0</v>
      </c>
      <c r="X14" s="445">
        <f>Vchann!X14</f>
        <v>0</v>
      </c>
      <c r="Y14" s="7">
        <f t="shared" si="7"/>
        <v>0</v>
      </c>
      <c r="AA14" s="445">
        <f>Vchann!AA14</f>
        <v>0</v>
      </c>
      <c r="AB14" s="7">
        <f t="shared" si="8"/>
        <v>0</v>
      </c>
      <c r="AD14" s="445">
        <f>Vchann!AD14</f>
        <v>0</v>
      </c>
      <c r="AE14" s="7">
        <f t="shared" si="9"/>
        <v>0</v>
      </c>
      <c r="AG14" s="445">
        <f>Vchann!AG14</f>
        <v>0</v>
      </c>
      <c r="AH14" s="7">
        <f t="shared" si="10"/>
        <v>0</v>
      </c>
      <c r="AJ14" s="445">
        <f>Vchann!AJ14</f>
        <v>0</v>
      </c>
      <c r="AK14" s="7">
        <f t="shared" si="11"/>
        <v>0</v>
      </c>
      <c r="AM14" s="445">
        <f>Vchann!AM14</f>
        <v>0</v>
      </c>
      <c r="AN14" s="7">
        <f t="shared" si="12"/>
        <v>0</v>
      </c>
    </row>
    <row r="15" spans="1:40" x14ac:dyDescent="0.2">
      <c r="A15" s="374"/>
      <c r="B15" s="375" t="s">
        <v>521</v>
      </c>
      <c r="C15" s="380">
        <f>SUM(C8:C14)</f>
        <v>0</v>
      </c>
      <c r="F15" s="95">
        <f>SUM(F8:F14)</f>
        <v>0</v>
      </c>
      <c r="G15" s="7"/>
      <c r="I15" s="7">
        <f>SUM(I8:I14)</f>
        <v>0</v>
      </c>
      <c r="J15" s="53"/>
      <c r="L15" s="95">
        <f>SUM(L8:L14)</f>
        <v>1</v>
      </c>
      <c r="M15" s="7"/>
      <c r="O15" s="95">
        <f>SUM(O8:O14)</f>
        <v>1</v>
      </c>
      <c r="P15" s="7"/>
      <c r="R15" s="95">
        <f>SUM(R8:R14)</f>
        <v>0</v>
      </c>
      <c r="S15" s="7"/>
      <c r="U15" s="95">
        <f>SUM(U8:U14)</f>
        <v>0</v>
      </c>
      <c r="V15" s="7"/>
      <c r="X15" s="95">
        <f>SUM(X8:X14)</f>
        <v>0</v>
      </c>
      <c r="Y15" s="7"/>
      <c r="AA15" s="95">
        <f>SUM(AA8:AA14)</f>
        <v>0</v>
      </c>
      <c r="AB15" s="7"/>
      <c r="AD15" s="95">
        <f>SUM(AD8:AD14)</f>
        <v>0</v>
      </c>
      <c r="AE15" s="7"/>
      <c r="AG15" s="95">
        <f>SUM(AG8:AG14)</f>
        <v>0</v>
      </c>
      <c r="AH15" s="7"/>
      <c r="AJ15" s="95">
        <f>SUM(AJ8:AJ14)</f>
        <v>0</v>
      </c>
      <c r="AK15" s="7"/>
      <c r="AM15" s="95">
        <f>SUM(AM8:AM14)</f>
        <v>0</v>
      </c>
      <c r="AN15" s="7"/>
    </row>
    <row r="16" spans="1:40" s="377" customFormat="1" ht="19.5" thickBot="1" x14ac:dyDescent="0.25">
      <c r="A16" s="446" t="s">
        <v>483</v>
      </c>
      <c r="B16" s="375"/>
      <c r="C16" s="447"/>
      <c r="D16" s="172">
        <f>SUM(D8:D14)</f>
        <v>0</v>
      </c>
      <c r="E16" s="381"/>
      <c r="F16" s="381"/>
      <c r="G16" s="172">
        <f>SUM(G8:G14)</f>
        <v>0</v>
      </c>
      <c r="H16" s="381"/>
      <c r="I16" s="381"/>
      <c r="J16" s="173">
        <f>SUM(J8:J14)</f>
        <v>0</v>
      </c>
      <c r="L16" s="4"/>
      <c r="M16" s="4">
        <f>SUM(M8:M14)</f>
        <v>0.65</v>
      </c>
      <c r="O16" s="4"/>
      <c r="P16" s="4">
        <f>SUM(P8:P14)</f>
        <v>0.54</v>
      </c>
      <c r="R16" s="4"/>
      <c r="S16" s="4">
        <f>SUM(S8:S14)</f>
        <v>0</v>
      </c>
      <c r="U16" s="4"/>
      <c r="V16" s="4">
        <f>SUM(V8:V14)</f>
        <v>0</v>
      </c>
      <c r="X16" s="4"/>
      <c r="Y16" s="4">
        <f>SUM(Y8:Y14)</f>
        <v>0</v>
      </c>
      <c r="AA16" s="4"/>
      <c r="AB16" s="4">
        <f>SUM(AB8:AB14)</f>
        <v>0</v>
      </c>
      <c r="AD16" s="4"/>
      <c r="AE16" s="4">
        <f>SUM(AE8:AE14)</f>
        <v>0</v>
      </c>
      <c r="AG16" s="4"/>
      <c r="AH16" s="4">
        <f>SUM(AH8:AH14)</f>
        <v>0</v>
      </c>
      <c r="AJ16" s="4"/>
      <c r="AK16" s="4">
        <f>SUM(AK8:AK14)</f>
        <v>0</v>
      </c>
      <c r="AM16" s="4"/>
      <c r="AN16" s="4">
        <f>SUM(AN8:AN14)</f>
        <v>0</v>
      </c>
    </row>
    <row r="17" spans="1:40" x14ac:dyDescent="0.2">
      <c r="A17" s="301" t="s">
        <v>423</v>
      </c>
      <c r="M17" s="7"/>
      <c r="P17" s="7"/>
      <c r="S17" s="7"/>
      <c r="V17" s="7"/>
      <c r="Y17" s="7"/>
      <c r="AB17" s="7"/>
      <c r="AE17" s="7"/>
      <c r="AH17" s="7"/>
      <c r="AK17" s="7"/>
      <c r="AM17" s="1"/>
      <c r="AN17" s="7"/>
    </row>
    <row r="18" spans="1:40" x14ac:dyDescent="0.2">
      <c r="AM18" s="11"/>
      <c r="AN18" s="7"/>
    </row>
    <row r="19" spans="1:40" x14ac:dyDescent="0.2">
      <c r="AM19" s="11"/>
      <c r="AN19" s="7"/>
    </row>
    <row r="20" spans="1:40" x14ac:dyDescent="0.2">
      <c r="AM20" s="11"/>
      <c r="AN20" s="7"/>
    </row>
    <row r="21" spans="1:40" x14ac:dyDescent="0.2">
      <c r="AM21" s="11"/>
      <c r="AN21" s="7"/>
    </row>
    <row r="22" spans="1:40" x14ac:dyDescent="0.2">
      <c r="AM22" s="7"/>
      <c r="AN22" s="7"/>
    </row>
    <row r="23" spans="1:40" x14ac:dyDescent="0.2">
      <c r="AM23" s="7"/>
      <c r="AN23" s="7"/>
    </row>
    <row r="24" spans="1:40" x14ac:dyDescent="0.2">
      <c r="AM24" s="4"/>
      <c r="AN24" s="7"/>
    </row>
    <row r="25" spans="1:40" x14ac:dyDescent="0.2">
      <c r="B25" s="301"/>
      <c r="C25" s="228"/>
      <c r="AM25" s="1"/>
      <c r="AN25" s="7"/>
    </row>
    <row r="26" spans="1:40" ht="15.75" x14ac:dyDescent="0.2">
      <c r="A26" s="448"/>
      <c r="B26" s="95"/>
      <c r="C26" s="228"/>
      <c r="AM26" s="11"/>
      <c r="AN26" s="7"/>
    </row>
    <row r="27" spans="1:40" x14ac:dyDescent="0.2">
      <c r="A27" s="183"/>
      <c r="AN27" s="7"/>
    </row>
    <row r="148" spans="1:2" x14ac:dyDescent="0.2">
      <c r="B148" s="11"/>
    </row>
    <row r="149" spans="1:2" x14ac:dyDescent="0.2">
      <c r="A149" s="1"/>
      <c r="B149" s="11"/>
    </row>
    <row r="150" spans="1:2" x14ac:dyDescent="0.2">
      <c r="A150" s="1"/>
      <c r="B150" s="11"/>
    </row>
    <row r="151" spans="1:2" x14ac:dyDescent="0.2">
      <c r="A151" s="1"/>
    </row>
    <row r="152" spans="1:2" x14ac:dyDescent="0.2">
      <c r="A152" s="1"/>
    </row>
    <row r="153" spans="1:2" x14ac:dyDescent="0.2">
      <c r="B153" s="4"/>
    </row>
    <row r="154" spans="1:2" x14ac:dyDescent="0.2">
      <c r="B154" s="1"/>
    </row>
    <row r="155" spans="1:2" x14ac:dyDescent="0.2">
      <c r="A155" s="3"/>
      <c r="B155" s="11"/>
    </row>
    <row r="156" spans="1:2" x14ac:dyDescent="0.2">
      <c r="A156" s="1"/>
      <c r="B156" s="11"/>
    </row>
    <row r="157" spans="1:2" x14ac:dyDescent="0.2">
      <c r="A157" s="1"/>
      <c r="B157" s="11"/>
    </row>
    <row r="158" spans="1:2" x14ac:dyDescent="0.2">
      <c r="A158" s="1"/>
      <c r="B158" s="11"/>
    </row>
    <row r="159" spans="1:2" x14ac:dyDescent="0.2">
      <c r="A159" s="1"/>
    </row>
    <row r="160" spans="1:2" x14ac:dyDescent="0.2">
      <c r="A160" s="1"/>
    </row>
    <row r="161" spans="1:2" x14ac:dyDescent="0.2">
      <c r="B161" s="4"/>
    </row>
    <row r="162" spans="1:2" x14ac:dyDescent="0.2">
      <c r="B162" s="1"/>
    </row>
    <row r="163" spans="1:2" x14ac:dyDescent="0.2">
      <c r="A163" s="3"/>
      <c r="B163" s="11"/>
    </row>
    <row r="164" spans="1:2" x14ac:dyDescent="0.2">
      <c r="A164" s="1"/>
      <c r="B164" s="11"/>
    </row>
    <row r="165" spans="1:2" x14ac:dyDescent="0.2">
      <c r="A165" s="1"/>
      <c r="B165" s="11"/>
    </row>
    <row r="166" spans="1:2" x14ac:dyDescent="0.2">
      <c r="A166" s="1"/>
      <c r="B166" s="11"/>
    </row>
    <row r="167" spans="1:2" x14ac:dyDescent="0.2">
      <c r="A167" s="1"/>
    </row>
    <row r="168" spans="1:2" x14ac:dyDescent="0.2">
      <c r="A168" s="1"/>
    </row>
    <row r="169" spans="1:2" x14ac:dyDescent="0.2">
      <c r="B169" s="4"/>
    </row>
    <row r="170" spans="1:2" x14ac:dyDescent="0.2">
      <c r="B170" s="1"/>
    </row>
    <row r="171" spans="1:2" x14ac:dyDescent="0.2">
      <c r="A171" s="3"/>
      <c r="B171" s="11"/>
    </row>
    <row r="172" spans="1:2" x14ac:dyDescent="0.2">
      <c r="A172" s="1"/>
      <c r="B172" s="11"/>
    </row>
    <row r="173" spans="1:2" x14ac:dyDescent="0.2">
      <c r="A173" s="1"/>
      <c r="B173" s="11"/>
    </row>
    <row r="174" spans="1:2" x14ac:dyDescent="0.2">
      <c r="A174" s="1"/>
      <c r="B174" s="11"/>
    </row>
    <row r="175" spans="1:2" x14ac:dyDescent="0.2">
      <c r="A175" s="1"/>
    </row>
    <row r="176" spans="1:2" x14ac:dyDescent="0.2">
      <c r="A176" s="1"/>
    </row>
    <row r="178" spans="1:2" x14ac:dyDescent="0.2">
      <c r="B178" s="4"/>
    </row>
    <row r="179" spans="1:2" x14ac:dyDescent="0.2">
      <c r="B179" s="1"/>
    </row>
    <row r="180" spans="1:2" x14ac:dyDescent="0.2">
      <c r="A180" s="3"/>
      <c r="B180" s="11"/>
    </row>
    <row r="181" spans="1:2" x14ac:dyDescent="0.2">
      <c r="A181" s="1"/>
      <c r="B181" s="11"/>
    </row>
    <row r="182" spans="1:2" x14ac:dyDescent="0.2">
      <c r="A182" s="1"/>
      <c r="B182" s="11"/>
    </row>
    <row r="183" spans="1:2" x14ac:dyDescent="0.2">
      <c r="A183" s="1"/>
      <c r="B183" s="11"/>
    </row>
    <row r="184" spans="1:2" x14ac:dyDescent="0.2">
      <c r="A184" s="1"/>
    </row>
    <row r="185" spans="1:2" x14ac:dyDescent="0.2">
      <c r="A185" s="1"/>
    </row>
    <row r="186" spans="1:2" x14ac:dyDescent="0.2">
      <c r="B186" s="4"/>
    </row>
    <row r="187" spans="1:2" x14ac:dyDescent="0.2">
      <c r="B187" s="1"/>
    </row>
    <row r="188" spans="1:2" x14ac:dyDescent="0.2">
      <c r="A188" s="3"/>
      <c r="B188" s="11"/>
    </row>
    <row r="189" spans="1:2" x14ac:dyDescent="0.2">
      <c r="A189" s="1"/>
      <c r="B189" s="11"/>
    </row>
    <row r="190" spans="1:2" x14ac:dyDescent="0.2">
      <c r="A190" s="1"/>
      <c r="B190" s="11"/>
    </row>
    <row r="191" spans="1:2" x14ac:dyDescent="0.2">
      <c r="A191" s="1"/>
      <c r="B191" s="11"/>
    </row>
    <row r="192" spans="1:2" x14ac:dyDescent="0.2">
      <c r="A192" s="1"/>
    </row>
    <row r="193" spans="1:2" x14ac:dyDescent="0.2">
      <c r="A193" s="1"/>
    </row>
    <row r="194" spans="1:2" x14ac:dyDescent="0.2">
      <c r="B194" s="4"/>
    </row>
    <row r="195" spans="1:2" x14ac:dyDescent="0.2">
      <c r="B195" s="1"/>
    </row>
    <row r="196" spans="1:2" x14ac:dyDescent="0.2">
      <c r="A196" s="3"/>
      <c r="B196" s="11"/>
    </row>
    <row r="197" spans="1:2" x14ac:dyDescent="0.2">
      <c r="A197" s="1"/>
      <c r="B197" s="11"/>
    </row>
    <row r="198" spans="1:2" x14ac:dyDescent="0.2">
      <c r="A198" s="1"/>
      <c r="B198" s="11"/>
    </row>
    <row r="199" spans="1:2" x14ac:dyDescent="0.2">
      <c r="A199" s="1"/>
      <c r="B199" s="11"/>
    </row>
    <row r="200" spans="1:2" x14ac:dyDescent="0.2">
      <c r="A200" s="1"/>
    </row>
    <row r="201" spans="1:2" x14ac:dyDescent="0.2">
      <c r="A201" s="1"/>
    </row>
    <row r="202" spans="1:2" x14ac:dyDescent="0.2">
      <c r="B202" s="4"/>
    </row>
    <row r="203" spans="1:2" x14ac:dyDescent="0.2">
      <c r="B203" s="1"/>
    </row>
    <row r="204" spans="1:2" x14ac:dyDescent="0.2">
      <c r="A204" s="3"/>
      <c r="B204" s="11"/>
    </row>
    <row r="205" spans="1:2" x14ac:dyDescent="0.2">
      <c r="A205" s="1"/>
      <c r="B205" s="11"/>
    </row>
    <row r="206" spans="1:2" x14ac:dyDescent="0.2">
      <c r="A206" s="1"/>
      <c r="B206" s="11"/>
    </row>
    <row r="207" spans="1:2" x14ac:dyDescent="0.2">
      <c r="A207" s="1"/>
      <c r="B207" s="11"/>
    </row>
    <row r="208" spans="1:2" x14ac:dyDescent="0.2">
      <c r="A208" s="1"/>
    </row>
    <row r="209" spans="1:1" x14ac:dyDescent="0.2">
      <c r="A209" s="1"/>
    </row>
  </sheetData>
  <sheetProtection algorithmName="SHA-512" hashValue="t7bvplBaW6DrzhEq5gWv40FLxWAaO5uU2s2H6peNLqlCAxzSYOWfLGpjxkH0J9Asw8KN4ejzs+FQ4uY5oicnKw==" saltValue="NTN1st2CFVMuogpZZWtmNw==" spinCount="100000" sheet="1" objects="1" scenarios="1"/>
  <mergeCells count="1">
    <mergeCell ref="A3:I3"/>
  </mergeCells>
  <phoneticPr fontId="57" type="noConversion"/>
  <conditionalFormatting sqref="C15 F15 I15 L15 O15 R15 U15 X15 AA15 AD15 AG15 AJ15 AM15">
    <cfRule type="cellIs" dxfId="2" priority="1" stopIfTrue="1" operator="greaterThan">
      <formula>1</formula>
    </cfRule>
  </conditionalFormatting>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39997558519241921"/>
  </sheetPr>
  <dimension ref="A1:AN209"/>
  <sheetViews>
    <sheetView workbookViewId="0">
      <selection activeCell="P15" sqref="P15"/>
    </sheetView>
  </sheetViews>
  <sheetFormatPr defaultRowHeight="12.75" x14ac:dyDescent="0.2"/>
  <cols>
    <col min="1" max="1" width="36.7109375" style="4" customWidth="1"/>
    <col min="2" max="2" width="13.7109375" style="7" customWidth="1"/>
    <col min="3" max="3" width="14" style="7" bestFit="1" customWidth="1"/>
    <col min="4" max="4" width="12.28515625" style="7" bestFit="1" customWidth="1"/>
  </cols>
  <sheetData>
    <row r="1" spans="1:40" ht="26.25" x14ac:dyDescent="0.2">
      <c r="A1" s="31" t="s">
        <v>582</v>
      </c>
    </row>
    <row r="2" spans="1:40" ht="12.75" customHeight="1" x14ac:dyDescent="0.2">
      <c r="A2" s="7"/>
    </row>
    <row r="3" spans="1:40" ht="34.5" customHeight="1" x14ac:dyDescent="0.2">
      <c r="A3" s="823" t="s">
        <v>620</v>
      </c>
      <c r="B3" s="754"/>
      <c r="C3" s="754"/>
      <c r="D3" s="754"/>
      <c r="E3" s="754"/>
      <c r="F3" s="754"/>
      <c r="G3" s="754"/>
      <c r="H3" s="754"/>
      <c r="I3" s="754"/>
      <c r="J3" s="271"/>
    </row>
    <row r="4" spans="1:40" ht="13.5" thickBot="1" x14ac:dyDescent="0.25"/>
    <row r="5" spans="1:40" ht="20.25" x14ac:dyDescent="0.2">
      <c r="C5" s="438" t="s">
        <v>420</v>
      </c>
      <c r="D5" s="439"/>
      <c r="E5" s="378"/>
      <c r="F5" s="378"/>
      <c r="G5" s="378"/>
      <c r="H5" s="378"/>
      <c r="I5" s="378"/>
      <c r="J5" s="379"/>
      <c r="L5" s="429" t="s">
        <v>461</v>
      </c>
      <c r="M5" s="7"/>
    </row>
    <row r="6" spans="1:40" x14ac:dyDescent="0.2">
      <c r="A6" s="389" t="s">
        <v>415</v>
      </c>
      <c r="B6" s="231"/>
      <c r="C6" s="369">
        <f>'Function Scoring'!P10</f>
        <v>0</v>
      </c>
      <c r="F6" s="94">
        <f>'Function Scoring'!Q10</f>
        <v>0</v>
      </c>
      <c r="G6" s="7"/>
      <c r="I6" s="94">
        <f>'Function Scoring'!R10</f>
        <v>0</v>
      </c>
      <c r="J6" s="53"/>
      <c r="L6" s="99" t="str">
        <f>'Function Scoring'!F10</f>
        <v xml:space="preserve">Stream A - Current </v>
      </c>
      <c r="M6" s="7"/>
      <c r="O6" s="11" t="str">
        <f>'Function Scoring'!G10</f>
        <v>Stream A - Potential</v>
      </c>
      <c r="P6" s="7"/>
      <c r="R6" s="11">
        <f>'Function Scoring'!H10</f>
        <v>0</v>
      </c>
      <c r="S6" s="7"/>
      <c r="U6" s="11">
        <f>'Function Scoring'!I10</f>
        <v>0</v>
      </c>
      <c r="V6" s="7"/>
      <c r="X6" s="11">
        <f>'Function Scoring'!J10</f>
        <v>0</v>
      </c>
      <c r="Y6" s="7"/>
      <c r="AA6" s="11">
        <f>'Function Scoring'!K10</f>
        <v>0</v>
      </c>
      <c r="AB6" s="7"/>
      <c r="AD6" s="11">
        <f>'Function Scoring'!L10</f>
        <v>0</v>
      </c>
      <c r="AE6" s="7"/>
      <c r="AG6" s="11">
        <f>'Function Scoring'!M10</f>
        <v>0</v>
      </c>
      <c r="AH6" s="7"/>
      <c r="AJ6" s="11">
        <f>'Function Scoring'!N10</f>
        <v>0</v>
      </c>
      <c r="AK6" s="7"/>
      <c r="AM6" s="11">
        <f>'Function Scoring'!O10</f>
        <v>0</v>
      </c>
      <c r="AN6" s="7"/>
    </row>
    <row r="7" spans="1:40" s="59" customFormat="1" ht="60" x14ac:dyDescent="0.2">
      <c r="A7" s="440" t="s">
        <v>270</v>
      </c>
      <c r="B7" s="441" t="s">
        <v>303</v>
      </c>
      <c r="C7" s="442" t="s">
        <v>390</v>
      </c>
      <c r="D7" s="281" t="s">
        <v>271</v>
      </c>
      <c r="F7" s="443" t="s">
        <v>390</v>
      </c>
      <c r="G7" s="281" t="s">
        <v>271</v>
      </c>
      <c r="I7" s="443" t="s">
        <v>390</v>
      </c>
      <c r="J7" s="425" t="s">
        <v>271</v>
      </c>
      <c r="L7" s="1" t="s">
        <v>390</v>
      </c>
      <c r="M7" s="281" t="s">
        <v>271</v>
      </c>
      <c r="O7" s="1" t="s">
        <v>390</v>
      </c>
      <c r="P7" s="281" t="s">
        <v>271</v>
      </c>
      <c r="R7" s="1" t="s">
        <v>390</v>
      </c>
      <c r="S7" s="281" t="s">
        <v>271</v>
      </c>
      <c r="U7" s="1" t="s">
        <v>390</v>
      </c>
      <c r="V7" s="281" t="s">
        <v>271</v>
      </c>
      <c r="X7" s="1" t="s">
        <v>390</v>
      </c>
      <c r="Y7" s="281" t="s">
        <v>271</v>
      </c>
      <c r="AA7" s="1" t="s">
        <v>390</v>
      </c>
      <c r="AB7" s="281" t="s">
        <v>271</v>
      </c>
      <c r="AD7" s="1" t="s">
        <v>390</v>
      </c>
      <c r="AE7" s="281" t="s">
        <v>271</v>
      </c>
      <c r="AG7" s="1" t="s">
        <v>390</v>
      </c>
      <c r="AH7" s="281" t="s">
        <v>271</v>
      </c>
      <c r="AJ7" s="1" t="s">
        <v>390</v>
      </c>
      <c r="AK7" s="281" t="s">
        <v>271</v>
      </c>
      <c r="AM7" s="1" t="s">
        <v>390</v>
      </c>
      <c r="AN7" s="281" t="s">
        <v>271</v>
      </c>
    </row>
    <row r="8" spans="1:40" x14ac:dyDescent="0.2">
      <c r="A8" s="341" t="s">
        <v>480</v>
      </c>
      <c r="B8" s="228">
        <v>1</v>
      </c>
      <c r="C8" s="444">
        <f>Vchann!C8</f>
        <v>0</v>
      </c>
      <c r="D8" s="7">
        <f t="shared" ref="D8:D14" si="0">$B8*C8</f>
        <v>0</v>
      </c>
      <c r="F8" s="445">
        <f>Vchann!F8</f>
        <v>0</v>
      </c>
      <c r="G8" s="7">
        <f t="shared" ref="G8:G14" si="1">$B8*F8</f>
        <v>0</v>
      </c>
      <c r="I8" s="445">
        <f>Vchann!I8</f>
        <v>0</v>
      </c>
      <c r="J8" s="53">
        <f t="shared" ref="J8:J14" si="2">$B8*I8</f>
        <v>0</v>
      </c>
      <c r="L8" s="445">
        <f>Vchann!L8</f>
        <v>0</v>
      </c>
      <c r="M8" s="7">
        <f t="shared" ref="M8:M14" si="3">$B8*L8</f>
        <v>0</v>
      </c>
      <c r="O8" s="445">
        <f>Vchann!O8</f>
        <v>0</v>
      </c>
      <c r="P8" s="7">
        <f t="shared" ref="P8:P14" si="4">$B8*O8</f>
        <v>0</v>
      </c>
      <c r="R8" s="445">
        <f>Vchann!R8</f>
        <v>0</v>
      </c>
      <c r="S8" s="7">
        <f t="shared" ref="S8:S14" si="5">$B8*R8</f>
        <v>0</v>
      </c>
      <c r="U8" s="445">
        <f>Vchann!U8</f>
        <v>0</v>
      </c>
      <c r="V8" s="7">
        <f t="shared" ref="V8:V14" si="6">$B8*U8</f>
        <v>0</v>
      </c>
      <c r="X8" s="445">
        <f>Vchann!X8</f>
        <v>0</v>
      </c>
      <c r="Y8" s="7">
        <f t="shared" ref="Y8:Y14" si="7">$B8*X8</f>
        <v>0</v>
      </c>
      <c r="AA8" s="445">
        <f>Vchann!AA8</f>
        <v>0</v>
      </c>
      <c r="AB8" s="7">
        <f t="shared" ref="AB8:AB14" si="8">$B8*AA8</f>
        <v>0</v>
      </c>
      <c r="AD8" s="445">
        <f>Vchann!AD8</f>
        <v>0</v>
      </c>
      <c r="AE8" s="7">
        <f t="shared" ref="AE8:AE14" si="9">$B8*AD8</f>
        <v>0</v>
      </c>
      <c r="AG8" s="445">
        <f>Vchann!AG8</f>
        <v>0</v>
      </c>
      <c r="AH8" s="7">
        <f t="shared" ref="AH8:AH14" si="10">$B8*AG8</f>
        <v>0</v>
      </c>
      <c r="AJ8" s="445">
        <f>Vchann!AJ8</f>
        <v>0</v>
      </c>
      <c r="AK8" s="7">
        <f t="shared" ref="AK8:AK14" si="11">$B8*AJ8</f>
        <v>0</v>
      </c>
      <c r="AM8" s="445">
        <f>Vchann!AM8</f>
        <v>0</v>
      </c>
      <c r="AN8" s="7">
        <f t="shared" ref="AN8:AN14" si="12">$B8*AM8</f>
        <v>0</v>
      </c>
    </row>
    <row r="9" spans="1:40" ht="41.25" customHeight="1" x14ac:dyDescent="0.2">
      <c r="A9" s="341" t="s">
        <v>479</v>
      </c>
      <c r="B9" s="228">
        <v>0.6</v>
      </c>
      <c r="C9" s="444">
        <f>Vchann!C9</f>
        <v>0</v>
      </c>
      <c r="D9" s="7">
        <f t="shared" si="0"/>
        <v>0</v>
      </c>
      <c r="F9" s="445">
        <f>Vchann!F9</f>
        <v>0</v>
      </c>
      <c r="G9" s="7">
        <f t="shared" si="1"/>
        <v>0</v>
      </c>
      <c r="I9" s="445">
        <f>Vchann!I9</f>
        <v>0</v>
      </c>
      <c r="J9" s="53">
        <f t="shared" si="2"/>
        <v>0</v>
      </c>
      <c r="L9" s="445">
        <f>Vchann!L9</f>
        <v>0.2</v>
      </c>
      <c r="M9" s="7">
        <f t="shared" si="3"/>
        <v>0.12</v>
      </c>
      <c r="O9" s="445">
        <f>Vchann!O9</f>
        <v>0.3</v>
      </c>
      <c r="P9" s="7">
        <f t="shared" si="4"/>
        <v>0.18</v>
      </c>
      <c r="R9" s="445">
        <f>Vchann!R9</f>
        <v>0</v>
      </c>
      <c r="S9" s="7">
        <f t="shared" si="5"/>
        <v>0</v>
      </c>
      <c r="U9" s="445">
        <f>Vchann!U9</f>
        <v>0</v>
      </c>
      <c r="V9" s="7">
        <f t="shared" si="6"/>
        <v>0</v>
      </c>
      <c r="X9" s="445">
        <f>Vchann!X9</f>
        <v>0</v>
      </c>
      <c r="Y9" s="7">
        <f t="shared" si="7"/>
        <v>0</v>
      </c>
      <c r="AA9" s="445">
        <f>Vchann!AA9</f>
        <v>0</v>
      </c>
      <c r="AB9" s="7">
        <f t="shared" si="8"/>
        <v>0</v>
      </c>
      <c r="AD9" s="445">
        <f>Vchann!AD9</f>
        <v>0</v>
      </c>
      <c r="AE9" s="7">
        <f t="shared" si="9"/>
        <v>0</v>
      </c>
      <c r="AG9" s="445">
        <f>Vchann!AG9</f>
        <v>0</v>
      </c>
      <c r="AH9" s="7">
        <f t="shared" si="10"/>
        <v>0</v>
      </c>
      <c r="AJ9" s="445">
        <f>Vchann!AJ9</f>
        <v>0</v>
      </c>
      <c r="AK9" s="7">
        <f t="shared" si="11"/>
        <v>0</v>
      </c>
      <c r="AM9" s="445">
        <f>Vchann!AM9</f>
        <v>0</v>
      </c>
      <c r="AN9" s="7">
        <f t="shared" si="12"/>
        <v>0</v>
      </c>
    </row>
    <row r="10" spans="1:40" ht="36" x14ac:dyDescent="0.2">
      <c r="A10" s="341" t="s">
        <v>475</v>
      </c>
      <c r="B10" s="228">
        <v>0.6</v>
      </c>
      <c r="C10" s="444">
        <f>Vchann!C10</f>
        <v>0</v>
      </c>
      <c r="D10" s="7">
        <f t="shared" si="0"/>
        <v>0</v>
      </c>
      <c r="F10" s="445">
        <f>Vchann!F10</f>
        <v>0</v>
      </c>
      <c r="G10" s="7">
        <f t="shared" si="1"/>
        <v>0</v>
      </c>
      <c r="I10" s="445">
        <f>Vchann!I10</f>
        <v>0</v>
      </c>
      <c r="J10" s="53">
        <f t="shared" si="2"/>
        <v>0</v>
      </c>
      <c r="L10" s="445">
        <f>Vchann!L10</f>
        <v>0</v>
      </c>
      <c r="M10" s="7">
        <f t="shared" si="3"/>
        <v>0</v>
      </c>
      <c r="O10" s="445">
        <f>Vchann!O10</f>
        <v>0</v>
      </c>
      <c r="P10" s="7">
        <f t="shared" si="4"/>
        <v>0</v>
      </c>
      <c r="R10" s="445">
        <f>Vchann!R10</f>
        <v>0</v>
      </c>
      <c r="S10" s="7">
        <f t="shared" si="5"/>
        <v>0</v>
      </c>
      <c r="U10" s="445">
        <f>Vchann!U10</f>
        <v>0</v>
      </c>
      <c r="V10" s="7">
        <f t="shared" si="6"/>
        <v>0</v>
      </c>
      <c r="X10" s="445">
        <f>Vchann!X10</f>
        <v>0</v>
      </c>
      <c r="Y10" s="7">
        <f t="shared" si="7"/>
        <v>0</v>
      </c>
      <c r="AA10" s="445">
        <f>Vchann!AA10</f>
        <v>0</v>
      </c>
      <c r="AB10" s="7">
        <f t="shared" si="8"/>
        <v>0</v>
      </c>
      <c r="AD10" s="445">
        <f>Vchann!AD10</f>
        <v>0</v>
      </c>
      <c r="AE10" s="7">
        <f t="shared" si="9"/>
        <v>0</v>
      </c>
      <c r="AG10" s="445">
        <f>Vchann!AG10</f>
        <v>0</v>
      </c>
      <c r="AH10" s="7">
        <f t="shared" si="10"/>
        <v>0</v>
      </c>
      <c r="AJ10" s="445">
        <f>Vchann!AJ10</f>
        <v>0</v>
      </c>
      <c r="AK10" s="7">
        <f t="shared" si="11"/>
        <v>0</v>
      </c>
      <c r="AM10" s="445">
        <f>Vchann!AM10</f>
        <v>0</v>
      </c>
      <c r="AN10" s="7">
        <f t="shared" si="12"/>
        <v>0</v>
      </c>
    </row>
    <row r="11" spans="1:40" ht="24" x14ac:dyDescent="0.2">
      <c r="A11" s="341" t="s">
        <v>481</v>
      </c>
      <c r="B11" s="228">
        <v>0.8</v>
      </c>
      <c r="C11" s="444">
        <f>Vchann!C11</f>
        <v>0</v>
      </c>
      <c r="D11" s="7">
        <f t="shared" si="0"/>
        <v>0</v>
      </c>
      <c r="F11" s="445">
        <f>Vchann!F11</f>
        <v>0</v>
      </c>
      <c r="G11" s="7">
        <f t="shared" si="1"/>
        <v>0</v>
      </c>
      <c r="I11" s="445">
        <f>Vchann!I11</f>
        <v>0</v>
      </c>
      <c r="J11" s="53">
        <f t="shared" si="2"/>
        <v>0</v>
      </c>
      <c r="L11" s="445">
        <f>Vchann!L11</f>
        <v>0.5</v>
      </c>
      <c r="M11" s="7">
        <f t="shared" si="3"/>
        <v>0.4</v>
      </c>
      <c r="O11" s="445">
        <f>Vchann!O11</f>
        <v>0.7</v>
      </c>
      <c r="P11" s="7">
        <f t="shared" si="4"/>
        <v>0.55999999999999994</v>
      </c>
      <c r="R11" s="445">
        <f>Vchann!R11</f>
        <v>0</v>
      </c>
      <c r="S11" s="7">
        <f t="shared" si="5"/>
        <v>0</v>
      </c>
      <c r="U11" s="445">
        <f>Vchann!U11</f>
        <v>0</v>
      </c>
      <c r="V11" s="7">
        <f t="shared" si="6"/>
        <v>0</v>
      </c>
      <c r="X11" s="445">
        <f>Vchann!X11</f>
        <v>0</v>
      </c>
      <c r="Y11" s="7">
        <f t="shared" si="7"/>
        <v>0</v>
      </c>
      <c r="AA11" s="445">
        <f>Vchann!AA11</f>
        <v>0</v>
      </c>
      <c r="AB11" s="7">
        <f t="shared" si="8"/>
        <v>0</v>
      </c>
      <c r="AD11" s="445">
        <f>Vchann!AD11</f>
        <v>0</v>
      </c>
      <c r="AE11" s="7">
        <f t="shared" si="9"/>
        <v>0</v>
      </c>
      <c r="AG11" s="445">
        <f>Vchann!AG11</f>
        <v>0</v>
      </c>
      <c r="AH11" s="7">
        <f t="shared" si="10"/>
        <v>0</v>
      </c>
      <c r="AJ11" s="445">
        <f>Vchann!AJ11</f>
        <v>0</v>
      </c>
      <c r="AK11" s="7">
        <f t="shared" si="11"/>
        <v>0</v>
      </c>
      <c r="AM11" s="445">
        <f>Vchann!AM11</f>
        <v>0</v>
      </c>
      <c r="AN11" s="7">
        <f t="shared" si="12"/>
        <v>0</v>
      </c>
    </row>
    <row r="12" spans="1:40" ht="48" x14ac:dyDescent="0.2">
      <c r="A12" s="341" t="s">
        <v>476</v>
      </c>
      <c r="B12" s="228">
        <v>0.2</v>
      </c>
      <c r="C12" s="444">
        <f>Vchann!C12</f>
        <v>0</v>
      </c>
      <c r="D12" s="7">
        <f t="shared" si="0"/>
        <v>0</v>
      </c>
      <c r="F12" s="445">
        <f>Vchann!F12</f>
        <v>0</v>
      </c>
      <c r="G12" s="7">
        <f t="shared" si="1"/>
        <v>0</v>
      </c>
      <c r="I12" s="445">
        <f>Vchann!I12</f>
        <v>0</v>
      </c>
      <c r="J12" s="53">
        <f t="shared" si="2"/>
        <v>0</v>
      </c>
      <c r="L12" s="445">
        <f>Vchann!L12</f>
        <v>0.3</v>
      </c>
      <c r="M12" s="7">
        <f t="shared" si="3"/>
        <v>0.06</v>
      </c>
      <c r="O12" s="445">
        <f>Vchann!O12</f>
        <v>0</v>
      </c>
      <c r="P12" s="7">
        <f t="shared" si="4"/>
        <v>0</v>
      </c>
      <c r="R12" s="445">
        <f>Vchann!R12</f>
        <v>0</v>
      </c>
      <c r="S12" s="7">
        <f t="shared" si="5"/>
        <v>0</v>
      </c>
      <c r="U12" s="445">
        <f>Vchann!U12</f>
        <v>0</v>
      </c>
      <c r="V12" s="7">
        <f t="shared" si="6"/>
        <v>0</v>
      </c>
      <c r="X12" s="445">
        <f>Vchann!X12</f>
        <v>0</v>
      </c>
      <c r="Y12" s="7">
        <f t="shared" si="7"/>
        <v>0</v>
      </c>
      <c r="AA12" s="445">
        <f>Vchann!AA12</f>
        <v>0</v>
      </c>
      <c r="AB12" s="7">
        <f t="shared" si="8"/>
        <v>0</v>
      </c>
      <c r="AD12" s="445">
        <f>Vchann!AD12</f>
        <v>0</v>
      </c>
      <c r="AE12" s="7">
        <f t="shared" si="9"/>
        <v>0</v>
      </c>
      <c r="AG12" s="445">
        <f>Vchann!AG12</f>
        <v>0</v>
      </c>
      <c r="AH12" s="7">
        <f t="shared" si="10"/>
        <v>0</v>
      </c>
      <c r="AJ12" s="445">
        <f>Vchann!AJ12</f>
        <v>0</v>
      </c>
      <c r="AK12" s="7">
        <f t="shared" si="11"/>
        <v>0</v>
      </c>
      <c r="AM12" s="445">
        <f>Vchann!AM12</f>
        <v>0</v>
      </c>
      <c r="AN12" s="7">
        <f t="shared" si="12"/>
        <v>0</v>
      </c>
    </row>
    <row r="13" spans="1:40" ht="36" x14ac:dyDescent="0.2">
      <c r="A13" s="341" t="s">
        <v>477</v>
      </c>
      <c r="B13" s="228">
        <v>0.2</v>
      </c>
      <c r="C13" s="444">
        <f>Vchann!C13</f>
        <v>0</v>
      </c>
      <c r="D13" s="7">
        <f t="shared" si="0"/>
        <v>0</v>
      </c>
      <c r="F13" s="445">
        <f>Vchann!F13</f>
        <v>0</v>
      </c>
      <c r="G13" s="7">
        <f t="shared" si="1"/>
        <v>0</v>
      </c>
      <c r="I13" s="445">
        <f>Vchann!I13</f>
        <v>0</v>
      </c>
      <c r="J13" s="53">
        <f t="shared" si="2"/>
        <v>0</v>
      </c>
      <c r="L13" s="445">
        <f>Vchann!L13</f>
        <v>0</v>
      </c>
      <c r="M13" s="7">
        <f t="shared" si="3"/>
        <v>0</v>
      </c>
      <c r="O13" s="445">
        <f>Vchann!O13</f>
        <v>0</v>
      </c>
      <c r="P13" s="7">
        <f t="shared" si="4"/>
        <v>0</v>
      </c>
      <c r="R13" s="445">
        <f>Vchann!R13</f>
        <v>0</v>
      </c>
      <c r="S13" s="7">
        <f t="shared" si="5"/>
        <v>0</v>
      </c>
      <c r="U13" s="445">
        <f>Vchann!U13</f>
        <v>0</v>
      </c>
      <c r="V13" s="7">
        <f t="shared" si="6"/>
        <v>0</v>
      </c>
      <c r="X13" s="445">
        <f>Vchann!X13</f>
        <v>0</v>
      </c>
      <c r="Y13" s="7">
        <f t="shared" si="7"/>
        <v>0</v>
      </c>
      <c r="AA13" s="445">
        <f>Vchann!AA13</f>
        <v>0</v>
      </c>
      <c r="AB13" s="7">
        <f t="shared" si="8"/>
        <v>0</v>
      </c>
      <c r="AD13" s="445">
        <f>Vchann!AD13</f>
        <v>0</v>
      </c>
      <c r="AE13" s="7">
        <f t="shared" si="9"/>
        <v>0</v>
      </c>
      <c r="AG13" s="445">
        <f>Vchann!AG13</f>
        <v>0</v>
      </c>
      <c r="AH13" s="7">
        <f t="shared" si="10"/>
        <v>0</v>
      </c>
      <c r="AJ13" s="445">
        <f>Vchann!AJ13</f>
        <v>0</v>
      </c>
      <c r="AK13" s="7">
        <f t="shared" si="11"/>
        <v>0</v>
      </c>
      <c r="AM13" s="445">
        <f>Vchann!AM13</f>
        <v>0</v>
      </c>
      <c r="AN13" s="7">
        <f t="shared" si="12"/>
        <v>0</v>
      </c>
    </row>
    <row r="14" spans="1:40" x14ac:dyDescent="0.2">
      <c r="A14" s="341" t="s">
        <v>478</v>
      </c>
      <c r="B14" s="228">
        <v>0.2</v>
      </c>
      <c r="C14" s="444">
        <f>Vchann!C14</f>
        <v>0</v>
      </c>
      <c r="D14" s="7">
        <f t="shared" si="0"/>
        <v>0</v>
      </c>
      <c r="F14" s="445">
        <f>Vchann!F14</f>
        <v>0</v>
      </c>
      <c r="G14" s="7">
        <f t="shared" si="1"/>
        <v>0</v>
      </c>
      <c r="I14" s="445">
        <f>Vchann!I14</f>
        <v>0</v>
      </c>
      <c r="J14" s="53">
        <f t="shared" si="2"/>
        <v>0</v>
      </c>
      <c r="L14" s="445">
        <f>Vchann!L14</f>
        <v>0</v>
      </c>
      <c r="M14" s="7">
        <f t="shared" si="3"/>
        <v>0</v>
      </c>
      <c r="O14" s="445">
        <f>Vchann!O14</f>
        <v>0</v>
      </c>
      <c r="P14" s="7">
        <f t="shared" si="4"/>
        <v>0</v>
      </c>
      <c r="R14" s="445">
        <f>Vchann!R14</f>
        <v>0</v>
      </c>
      <c r="S14" s="7">
        <f t="shared" si="5"/>
        <v>0</v>
      </c>
      <c r="U14" s="445">
        <f>Vchann!U14</f>
        <v>0</v>
      </c>
      <c r="V14" s="7">
        <f t="shared" si="6"/>
        <v>0</v>
      </c>
      <c r="X14" s="445">
        <f>Vchann!X14</f>
        <v>0</v>
      </c>
      <c r="Y14" s="7">
        <f t="shared" si="7"/>
        <v>0</v>
      </c>
      <c r="AA14" s="445">
        <f>Vchann!AA14</f>
        <v>0</v>
      </c>
      <c r="AB14" s="7">
        <f t="shared" si="8"/>
        <v>0</v>
      </c>
      <c r="AD14" s="445">
        <f>Vchann!AD14</f>
        <v>0</v>
      </c>
      <c r="AE14" s="7">
        <f t="shared" si="9"/>
        <v>0</v>
      </c>
      <c r="AG14" s="445">
        <f>Vchann!AG14</f>
        <v>0</v>
      </c>
      <c r="AH14" s="7">
        <f t="shared" si="10"/>
        <v>0</v>
      </c>
      <c r="AJ14" s="445">
        <f>Vchann!AJ14</f>
        <v>0</v>
      </c>
      <c r="AK14" s="7">
        <f t="shared" si="11"/>
        <v>0</v>
      </c>
      <c r="AM14" s="445">
        <f>Vchann!AM14</f>
        <v>0</v>
      </c>
      <c r="AN14" s="7">
        <f t="shared" si="12"/>
        <v>0</v>
      </c>
    </row>
    <row r="15" spans="1:40" x14ac:dyDescent="0.2">
      <c r="A15" s="374"/>
      <c r="B15" s="375" t="s">
        <v>521</v>
      </c>
      <c r="C15" s="380">
        <f>SUM(C8:C14)</f>
        <v>0</v>
      </c>
      <c r="F15" s="95">
        <f>SUM(F8:F14)</f>
        <v>0</v>
      </c>
      <c r="G15" s="7"/>
      <c r="I15" s="7">
        <f>SUM(I8:I14)</f>
        <v>0</v>
      </c>
      <c r="J15" s="53"/>
      <c r="L15" s="95">
        <f>SUM(L8:L14)</f>
        <v>1</v>
      </c>
      <c r="M15" s="7"/>
      <c r="O15" s="95">
        <f>SUM(O8:O14)</f>
        <v>1</v>
      </c>
      <c r="P15" s="7"/>
      <c r="R15" s="95">
        <f>SUM(R8:R14)</f>
        <v>0</v>
      </c>
      <c r="S15" s="7"/>
      <c r="U15" s="95">
        <f>SUM(U8:U14)</f>
        <v>0</v>
      </c>
      <c r="V15" s="7"/>
      <c r="X15" s="95">
        <f>SUM(X8:X14)</f>
        <v>0</v>
      </c>
      <c r="Y15" s="7"/>
      <c r="AA15" s="95">
        <f>SUM(AA8:AA14)</f>
        <v>0</v>
      </c>
      <c r="AB15" s="7"/>
      <c r="AD15" s="95">
        <f>SUM(AD8:AD14)</f>
        <v>0</v>
      </c>
      <c r="AE15" s="7"/>
      <c r="AG15" s="95">
        <f>SUM(AG8:AG14)</f>
        <v>0</v>
      </c>
      <c r="AH15" s="7"/>
      <c r="AJ15" s="95">
        <f>SUM(AJ8:AJ14)</f>
        <v>0</v>
      </c>
      <c r="AK15" s="7"/>
      <c r="AM15" s="95">
        <f>SUM(AM8:AM14)</f>
        <v>0</v>
      </c>
      <c r="AN15" s="7"/>
    </row>
    <row r="16" spans="1:40" s="377" customFormat="1" ht="19.5" thickBot="1" x14ac:dyDescent="0.25">
      <c r="A16" s="446" t="s">
        <v>525</v>
      </c>
      <c r="B16" s="375"/>
      <c r="C16" s="447"/>
      <c r="D16" s="172">
        <f>SUM(D8:D14)</f>
        <v>0</v>
      </c>
      <c r="E16" s="381"/>
      <c r="F16" s="381"/>
      <c r="G16" s="172">
        <f>SUM(G8:G14)</f>
        <v>0</v>
      </c>
      <c r="H16" s="381"/>
      <c r="I16" s="381"/>
      <c r="J16" s="173">
        <f>SUM(J8:J14)</f>
        <v>0</v>
      </c>
      <c r="L16" s="4"/>
      <c r="M16" s="4">
        <f>SUM(M8:M14)</f>
        <v>0.58000000000000007</v>
      </c>
      <c r="O16" s="4"/>
      <c r="P16" s="4">
        <f>SUM(P8:P14)</f>
        <v>0.74</v>
      </c>
      <c r="R16" s="4"/>
      <c r="S16" s="4">
        <f>SUM(S8:S14)</f>
        <v>0</v>
      </c>
      <c r="U16" s="4"/>
      <c r="V16" s="4">
        <f>SUM(V8:V14)</f>
        <v>0</v>
      </c>
      <c r="X16" s="4"/>
      <c r="Y16" s="4">
        <f>SUM(Y8:Y14)</f>
        <v>0</v>
      </c>
      <c r="AA16" s="4"/>
      <c r="AB16" s="4">
        <f>SUM(AB8:AB14)</f>
        <v>0</v>
      </c>
      <c r="AD16" s="4"/>
      <c r="AE16" s="4">
        <f>SUM(AE8:AE14)</f>
        <v>0</v>
      </c>
      <c r="AG16" s="4"/>
      <c r="AH16" s="4">
        <f>SUM(AH8:AH14)</f>
        <v>0</v>
      </c>
      <c r="AJ16" s="4"/>
      <c r="AK16" s="4">
        <f>SUM(AK8:AK14)</f>
        <v>0</v>
      </c>
      <c r="AM16" s="4"/>
      <c r="AN16" s="4">
        <f>SUM(AN8:AN14)</f>
        <v>0</v>
      </c>
    </row>
    <row r="17" spans="1:40" x14ac:dyDescent="0.2">
      <c r="A17" s="301" t="s">
        <v>423</v>
      </c>
      <c r="M17" s="7"/>
      <c r="P17" s="7"/>
      <c r="S17" s="7"/>
      <c r="V17" s="7"/>
      <c r="Y17" s="7"/>
      <c r="AB17" s="7"/>
      <c r="AE17" s="7"/>
      <c r="AH17" s="7"/>
      <c r="AK17" s="7"/>
      <c r="AM17" s="1"/>
      <c r="AN17" s="7"/>
    </row>
    <row r="18" spans="1:40" x14ac:dyDescent="0.2">
      <c r="AM18" s="11"/>
      <c r="AN18" s="7"/>
    </row>
    <row r="19" spans="1:40" x14ac:dyDescent="0.2">
      <c r="AM19" s="11"/>
      <c r="AN19" s="7"/>
    </row>
    <row r="20" spans="1:40" x14ac:dyDescent="0.2">
      <c r="AM20" s="11"/>
      <c r="AN20" s="7"/>
    </row>
    <row r="21" spans="1:40" x14ac:dyDescent="0.2">
      <c r="AM21" s="11"/>
      <c r="AN21" s="7"/>
    </row>
    <row r="22" spans="1:40" x14ac:dyDescent="0.2">
      <c r="AM22" s="7"/>
      <c r="AN22" s="7"/>
    </row>
    <row r="23" spans="1:40" x14ac:dyDescent="0.2">
      <c r="AM23" s="7"/>
      <c r="AN23" s="7"/>
    </row>
    <row r="24" spans="1:40" x14ac:dyDescent="0.2">
      <c r="AM24" s="4"/>
      <c r="AN24" s="7"/>
    </row>
    <row r="25" spans="1:40" x14ac:dyDescent="0.2">
      <c r="B25" s="301"/>
      <c r="C25" s="228"/>
      <c r="AM25" s="1"/>
      <c r="AN25" s="7"/>
    </row>
    <row r="26" spans="1:40" ht="15.75" x14ac:dyDescent="0.2">
      <c r="A26" s="448"/>
      <c r="B26" s="95"/>
      <c r="C26" s="228"/>
      <c r="AM26" s="11"/>
      <c r="AN26" s="7"/>
    </row>
    <row r="27" spans="1:40" x14ac:dyDescent="0.2">
      <c r="A27" s="183"/>
      <c r="AN27" s="7"/>
    </row>
    <row r="148" spans="1:2" x14ac:dyDescent="0.2">
      <c r="B148" s="11"/>
    </row>
    <row r="149" spans="1:2" x14ac:dyDescent="0.2">
      <c r="A149" s="1"/>
      <c r="B149" s="11"/>
    </row>
    <row r="150" spans="1:2" x14ac:dyDescent="0.2">
      <c r="A150" s="1"/>
      <c r="B150" s="11"/>
    </row>
    <row r="151" spans="1:2" x14ac:dyDescent="0.2">
      <c r="A151" s="1"/>
    </row>
    <row r="152" spans="1:2" x14ac:dyDescent="0.2">
      <c r="A152" s="1"/>
    </row>
    <row r="153" spans="1:2" x14ac:dyDescent="0.2">
      <c r="B153" s="4"/>
    </row>
    <row r="154" spans="1:2" x14ac:dyDescent="0.2">
      <c r="B154" s="1"/>
    </row>
    <row r="155" spans="1:2" x14ac:dyDescent="0.2">
      <c r="A155" s="3"/>
      <c r="B155" s="11"/>
    </row>
    <row r="156" spans="1:2" x14ac:dyDescent="0.2">
      <c r="A156" s="1"/>
      <c r="B156" s="11"/>
    </row>
    <row r="157" spans="1:2" x14ac:dyDescent="0.2">
      <c r="A157" s="1"/>
      <c r="B157" s="11"/>
    </row>
    <row r="158" spans="1:2" x14ac:dyDescent="0.2">
      <c r="A158" s="1"/>
      <c r="B158" s="11"/>
    </row>
    <row r="159" spans="1:2" x14ac:dyDescent="0.2">
      <c r="A159" s="1"/>
    </row>
    <row r="160" spans="1:2" x14ac:dyDescent="0.2">
      <c r="A160" s="1"/>
    </row>
    <row r="161" spans="1:2" x14ac:dyDescent="0.2">
      <c r="B161" s="4"/>
    </row>
    <row r="162" spans="1:2" x14ac:dyDescent="0.2">
      <c r="B162" s="1"/>
    </row>
    <row r="163" spans="1:2" x14ac:dyDescent="0.2">
      <c r="A163" s="3"/>
      <c r="B163" s="11"/>
    </row>
    <row r="164" spans="1:2" x14ac:dyDescent="0.2">
      <c r="A164" s="1"/>
      <c r="B164" s="11"/>
    </row>
    <row r="165" spans="1:2" x14ac:dyDescent="0.2">
      <c r="A165" s="1"/>
      <c r="B165" s="11"/>
    </row>
    <row r="166" spans="1:2" x14ac:dyDescent="0.2">
      <c r="A166" s="1"/>
      <c r="B166" s="11"/>
    </row>
    <row r="167" spans="1:2" x14ac:dyDescent="0.2">
      <c r="A167" s="1"/>
    </row>
    <row r="168" spans="1:2" x14ac:dyDescent="0.2">
      <c r="A168" s="1"/>
    </row>
    <row r="169" spans="1:2" x14ac:dyDescent="0.2">
      <c r="B169" s="4"/>
    </row>
    <row r="170" spans="1:2" x14ac:dyDescent="0.2">
      <c r="B170" s="1"/>
    </row>
    <row r="171" spans="1:2" x14ac:dyDescent="0.2">
      <c r="A171" s="3"/>
      <c r="B171" s="11"/>
    </row>
    <row r="172" spans="1:2" x14ac:dyDescent="0.2">
      <c r="A172" s="1"/>
      <c r="B172" s="11"/>
    </row>
    <row r="173" spans="1:2" x14ac:dyDescent="0.2">
      <c r="A173" s="1"/>
      <c r="B173" s="11"/>
    </row>
    <row r="174" spans="1:2" x14ac:dyDescent="0.2">
      <c r="A174" s="1"/>
      <c r="B174" s="11"/>
    </row>
    <row r="175" spans="1:2" x14ac:dyDescent="0.2">
      <c r="A175" s="1"/>
    </row>
    <row r="176" spans="1:2" x14ac:dyDescent="0.2">
      <c r="A176" s="1"/>
    </row>
    <row r="178" spans="1:2" x14ac:dyDescent="0.2">
      <c r="B178" s="4"/>
    </row>
    <row r="179" spans="1:2" x14ac:dyDescent="0.2">
      <c r="B179" s="1"/>
    </row>
    <row r="180" spans="1:2" x14ac:dyDescent="0.2">
      <c r="A180" s="3"/>
      <c r="B180" s="11"/>
    </row>
    <row r="181" spans="1:2" x14ac:dyDescent="0.2">
      <c r="A181" s="1"/>
      <c r="B181" s="11"/>
    </row>
    <row r="182" spans="1:2" x14ac:dyDescent="0.2">
      <c r="A182" s="1"/>
      <c r="B182" s="11"/>
    </row>
    <row r="183" spans="1:2" x14ac:dyDescent="0.2">
      <c r="A183" s="1"/>
      <c r="B183" s="11"/>
    </row>
    <row r="184" spans="1:2" x14ac:dyDescent="0.2">
      <c r="A184" s="1"/>
    </row>
    <row r="185" spans="1:2" x14ac:dyDescent="0.2">
      <c r="A185" s="1"/>
    </row>
    <row r="186" spans="1:2" x14ac:dyDescent="0.2">
      <c r="B186" s="4"/>
    </row>
    <row r="187" spans="1:2" x14ac:dyDescent="0.2">
      <c r="B187" s="1"/>
    </row>
    <row r="188" spans="1:2" x14ac:dyDescent="0.2">
      <c r="A188" s="3"/>
      <c r="B188" s="11"/>
    </row>
    <row r="189" spans="1:2" x14ac:dyDescent="0.2">
      <c r="A189" s="1"/>
      <c r="B189" s="11"/>
    </row>
    <row r="190" spans="1:2" x14ac:dyDescent="0.2">
      <c r="A190" s="1"/>
      <c r="B190" s="11"/>
    </row>
    <row r="191" spans="1:2" x14ac:dyDescent="0.2">
      <c r="A191" s="1"/>
      <c r="B191" s="11"/>
    </row>
    <row r="192" spans="1:2" x14ac:dyDescent="0.2">
      <c r="A192" s="1"/>
    </row>
    <row r="193" spans="1:2" x14ac:dyDescent="0.2">
      <c r="A193" s="1"/>
    </row>
    <row r="194" spans="1:2" x14ac:dyDescent="0.2">
      <c r="B194" s="4"/>
    </row>
    <row r="195" spans="1:2" x14ac:dyDescent="0.2">
      <c r="B195" s="1"/>
    </row>
    <row r="196" spans="1:2" x14ac:dyDescent="0.2">
      <c r="A196" s="3"/>
      <c r="B196" s="11"/>
    </row>
    <row r="197" spans="1:2" x14ac:dyDescent="0.2">
      <c r="A197" s="1"/>
      <c r="B197" s="11"/>
    </row>
    <row r="198" spans="1:2" x14ac:dyDescent="0.2">
      <c r="A198" s="1"/>
      <c r="B198" s="11"/>
    </row>
    <row r="199" spans="1:2" x14ac:dyDescent="0.2">
      <c r="A199" s="1"/>
      <c r="B199" s="11"/>
    </row>
    <row r="200" spans="1:2" x14ac:dyDescent="0.2">
      <c r="A200" s="1"/>
    </row>
    <row r="201" spans="1:2" x14ac:dyDescent="0.2">
      <c r="A201" s="1"/>
    </row>
    <row r="202" spans="1:2" x14ac:dyDescent="0.2">
      <c r="B202" s="4"/>
    </row>
    <row r="203" spans="1:2" x14ac:dyDescent="0.2">
      <c r="B203" s="1"/>
    </row>
    <row r="204" spans="1:2" x14ac:dyDescent="0.2">
      <c r="A204" s="3"/>
      <c r="B204" s="11"/>
    </row>
    <row r="205" spans="1:2" x14ac:dyDescent="0.2">
      <c r="A205" s="1"/>
      <c r="B205" s="11"/>
    </row>
    <row r="206" spans="1:2" x14ac:dyDescent="0.2">
      <c r="A206" s="1"/>
      <c r="B206" s="11"/>
    </row>
    <row r="207" spans="1:2" x14ac:dyDescent="0.2">
      <c r="A207" s="1"/>
      <c r="B207" s="11"/>
    </row>
    <row r="208" spans="1:2" x14ac:dyDescent="0.2">
      <c r="A208" s="1"/>
    </row>
    <row r="209" spans="1:1" x14ac:dyDescent="0.2">
      <c r="A209" s="1"/>
    </row>
  </sheetData>
  <sheetProtection algorithmName="SHA-512" hashValue="ENUmtAAK6iUhJwjsJ1oOrFb/HZoQtZLl20OSzrcBYxWcFlC+afq5Lcu2/dRTEUUBXsWfd5Ty/lCwTZNyiXhAyQ==" saltValue="zbD5EtcyFYRAFxUnDkxhHQ==" spinCount="100000" sheet="1" objects="1" scenarios="1"/>
  <mergeCells count="1">
    <mergeCell ref="A3:I3"/>
  </mergeCells>
  <phoneticPr fontId="57" type="noConversion"/>
  <conditionalFormatting sqref="C15 F15 I15 L15 O15 R15 U15 X15 AA15 AD15 AG15 AJ15 AM15">
    <cfRule type="cellIs" dxfId="1" priority="1" stopIfTrue="1" operator="greaterThan">
      <formula>1</formula>
    </cfRule>
  </conditionalFormatting>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A84"/>
  <sheetViews>
    <sheetView tabSelected="1" zoomScale="90" zoomScaleNormal="90" zoomScaleSheetLayoutView="75" workbookViewId="0">
      <selection activeCell="G15" sqref="G15"/>
    </sheetView>
  </sheetViews>
  <sheetFormatPr defaultRowHeight="12.75" x14ac:dyDescent="0.2"/>
  <cols>
    <col min="1" max="1" width="22.5703125" style="7" customWidth="1"/>
    <col min="2" max="2" width="10.85546875" style="7" customWidth="1"/>
    <col min="3" max="3" width="10" style="7" customWidth="1"/>
    <col min="4" max="4" width="13.85546875" style="35" bestFit="1" customWidth="1"/>
    <col min="5" max="5" width="19.5703125" style="63" bestFit="1" customWidth="1"/>
    <col min="6" max="6" width="18.42578125" style="63" customWidth="1"/>
    <col min="7" max="7" width="22.140625" style="63" customWidth="1"/>
    <col min="8" max="17" width="9.28515625" style="63" bestFit="1" customWidth="1"/>
    <col min="18" max="18" width="9.42578125" style="63" customWidth="1"/>
    <col min="19" max="19" width="8.85546875" style="61" bestFit="1" customWidth="1"/>
    <col min="20" max="20" width="8.140625" style="63" bestFit="1" customWidth="1"/>
    <col min="21" max="21" width="12.42578125" style="305" customWidth="1"/>
    <col min="22" max="22" width="15.42578125" style="63" customWidth="1"/>
    <col min="23" max="25" width="10.28515625" style="7" bestFit="1" customWidth="1"/>
    <col min="26" max="26" width="15.140625" style="63" customWidth="1"/>
    <col min="27" max="16384" width="9.140625" style="7"/>
  </cols>
  <sheetData>
    <row r="1" spans="1:27" ht="27.75" customHeight="1" x14ac:dyDescent="0.2">
      <c r="A1" s="745" t="s">
        <v>267</v>
      </c>
      <c r="B1" s="746"/>
      <c r="C1" s="746"/>
      <c r="D1" s="746"/>
      <c r="E1" s="746"/>
      <c r="F1" s="746"/>
      <c r="G1" s="746"/>
      <c r="H1" s="746"/>
      <c r="I1" s="746"/>
      <c r="J1" s="746"/>
      <c r="K1" s="746"/>
      <c r="L1" s="746"/>
      <c r="M1" s="746"/>
    </row>
    <row r="2" spans="1:27" ht="27.75" customHeight="1" x14ac:dyDescent="0.2">
      <c r="A2" s="270"/>
      <c r="B2"/>
      <c r="C2"/>
      <c r="D2" s="306"/>
      <c r="E2"/>
      <c r="F2"/>
      <c r="G2"/>
      <c r="H2"/>
      <c r="I2"/>
      <c r="J2"/>
      <c r="K2"/>
      <c r="L2"/>
      <c r="M2"/>
    </row>
    <row r="3" spans="1:27" ht="55.5" customHeight="1" x14ac:dyDescent="0.25">
      <c r="A3" s="747" t="s">
        <v>605</v>
      </c>
      <c r="B3" s="748"/>
      <c r="C3" s="748"/>
      <c r="D3" s="748"/>
      <c r="E3" s="748"/>
      <c r="F3" s="748"/>
      <c r="G3" s="748"/>
      <c r="H3" s="748"/>
      <c r="I3" s="748"/>
      <c r="J3" s="748"/>
      <c r="K3" s="748"/>
      <c r="L3" s="748"/>
      <c r="M3" s="748"/>
    </row>
    <row r="4" spans="1:27" ht="27.75" customHeight="1" x14ac:dyDescent="0.2">
      <c r="A4" s="307"/>
      <c r="B4" s="59"/>
      <c r="C4" s="59"/>
      <c r="D4" s="308"/>
      <c r="E4" s="59"/>
      <c r="F4" s="59"/>
      <c r="G4" s="59"/>
      <c r="H4" s="59"/>
      <c r="I4" s="59"/>
      <c r="J4" s="59"/>
      <c r="K4" s="59"/>
      <c r="L4" s="59"/>
      <c r="M4" s="59"/>
    </row>
    <row r="5" spans="1:27" ht="43.5" customHeight="1" x14ac:dyDescent="0.2">
      <c r="A5" s="749" t="s">
        <v>444</v>
      </c>
      <c r="B5" s="746"/>
      <c r="C5" s="746"/>
      <c r="D5" s="746"/>
      <c r="E5" s="746"/>
      <c r="F5" s="746"/>
      <c r="G5" s="746"/>
      <c r="H5" s="746"/>
      <c r="I5" s="746"/>
      <c r="J5" s="746"/>
      <c r="K5" s="746"/>
      <c r="L5" s="746"/>
      <c r="M5" s="746"/>
    </row>
    <row r="6" spans="1:27" ht="19.5" customHeight="1" x14ac:dyDescent="0.2">
      <c r="A6" s="716" t="s">
        <v>117</v>
      </c>
      <c r="B6" s="716"/>
      <c r="C6" s="716"/>
      <c r="D6" s="716"/>
      <c r="E6" s="742"/>
      <c r="F6" s="742"/>
      <c r="G6" s="742"/>
      <c r="H6" s="742"/>
      <c r="I6" s="742"/>
      <c r="J6" s="742"/>
      <c r="K6" s="742"/>
      <c r="L6" s="742"/>
      <c r="M6" s="742"/>
      <c r="N6" s="742"/>
      <c r="O6" s="742"/>
      <c r="P6" s="742"/>
      <c r="Q6" s="719"/>
      <c r="R6" s="744"/>
    </row>
    <row r="7" spans="1:27" ht="13.5" thickBot="1" x14ac:dyDescent="0.25">
      <c r="A7"/>
      <c r="B7"/>
      <c r="C7"/>
      <c r="D7" s="306"/>
      <c r="E7"/>
      <c r="F7"/>
      <c r="G7"/>
      <c r="H7"/>
      <c r="I7"/>
      <c r="J7"/>
      <c r="K7"/>
      <c r="L7"/>
      <c r="M7"/>
    </row>
    <row r="8" spans="1:27" ht="52.5" customHeight="1" thickBot="1" x14ac:dyDescent="0.25">
      <c r="A8" s="314" t="s">
        <v>466</v>
      </c>
      <c r="B8" s="333"/>
      <c r="E8" s="7"/>
      <c r="F8" s="750" t="s">
        <v>316</v>
      </c>
      <c r="G8" s="730"/>
      <c r="H8" s="730"/>
      <c r="I8" s="730"/>
      <c r="J8" s="730"/>
      <c r="K8" s="730"/>
      <c r="L8" s="730"/>
      <c r="M8" s="730"/>
      <c r="N8" s="730"/>
      <c r="O8" s="731"/>
      <c r="P8" s="729" t="s">
        <v>315</v>
      </c>
      <c r="Q8" s="730"/>
      <c r="R8" s="731"/>
      <c r="S8" s="732" t="s">
        <v>389</v>
      </c>
      <c r="T8" s="736"/>
      <c r="U8" s="737"/>
      <c r="V8" s="737"/>
      <c r="W8" s="738"/>
      <c r="X8" s="720"/>
      <c r="Y8" s="721"/>
      <c r="Z8" s="721"/>
      <c r="AA8" s="722"/>
    </row>
    <row r="9" spans="1:27" s="281" customFormat="1" ht="27" customHeight="1" thickTop="1" x14ac:dyDescent="0.2">
      <c r="A9" s="334"/>
      <c r="D9" s="303"/>
      <c r="F9" s="741" t="s">
        <v>415</v>
      </c>
      <c r="G9" s="742"/>
      <c r="H9" s="742"/>
      <c r="I9" s="742"/>
      <c r="J9" s="742"/>
      <c r="K9" s="742"/>
      <c r="L9" s="742"/>
      <c r="M9" s="742"/>
      <c r="N9" s="742"/>
      <c r="O9" s="743"/>
      <c r="P9" s="741" t="s">
        <v>415</v>
      </c>
      <c r="Q9" s="742"/>
      <c r="R9" s="743"/>
      <c r="S9" s="733"/>
      <c r="T9" s="309"/>
      <c r="U9" s="310"/>
      <c r="V9" s="310"/>
      <c r="W9" s="732" t="s">
        <v>389</v>
      </c>
      <c r="X9" s="311"/>
      <c r="AA9" s="727" t="s">
        <v>389</v>
      </c>
    </row>
    <row r="10" spans="1:27" s="316" customFormat="1" ht="30" x14ac:dyDescent="0.2">
      <c r="A10" s="312" t="s">
        <v>119</v>
      </c>
      <c r="B10" s="313" t="s">
        <v>118</v>
      </c>
      <c r="C10" s="312" t="s">
        <v>120</v>
      </c>
      <c r="D10" s="314" t="s">
        <v>106</v>
      </c>
      <c r="E10" s="312" t="s">
        <v>121</v>
      </c>
      <c r="F10" s="390" t="s">
        <v>622</v>
      </c>
      <c r="G10" s="391" t="s">
        <v>631</v>
      </c>
      <c r="H10" s="391"/>
      <c r="I10" s="391"/>
      <c r="J10" s="391"/>
      <c r="K10" s="391"/>
      <c r="L10" s="391"/>
      <c r="M10" s="391"/>
      <c r="N10" s="391"/>
      <c r="O10" s="392"/>
      <c r="P10" s="393"/>
      <c r="Q10" s="394"/>
      <c r="R10" s="395"/>
      <c r="S10" s="733"/>
      <c r="T10" s="78"/>
      <c r="U10" s="79"/>
      <c r="V10" s="79"/>
      <c r="W10" s="739"/>
      <c r="X10" s="315"/>
      <c r="AA10" s="728"/>
    </row>
    <row r="11" spans="1:27" s="317" customFormat="1" x14ac:dyDescent="0.2">
      <c r="A11" s="8"/>
      <c r="B11" s="8"/>
      <c r="C11" s="305"/>
      <c r="D11" s="203"/>
      <c r="E11" s="688" t="s">
        <v>474</v>
      </c>
      <c r="F11" s="61">
        <f>Vchann!M16</f>
        <v>0.53</v>
      </c>
      <c r="G11" s="63">
        <f>Vchann!P16</f>
        <v>0.59</v>
      </c>
      <c r="H11" s="63">
        <f>Vchann!S16</f>
        <v>0</v>
      </c>
      <c r="I11" s="63">
        <f>Vchann!V16</f>
        <v>0</v>
      </c>
      <c r="J11" s="63">
        <f>Vchann!Y16</f>
        <v>0</v>
      </c>
      <c r="K11" s="63">
        <f>Vchann!AB16</f>
        <v>0</v>
      </c>
      <c r="L11" s="63">
        <f>Vchann!AE16</f>
        <v>0</v>
      </c>
      <c r="M11" s="63">
        <f>Vchann!AH16</f>
        <v>0</v>
      </c>
      <c r="N11" s="63">
        <f>Vchann!AK16</f>
        <v>0</v>
      </c>
      <c r="O11" s="63">
        <f>Vchann!AN16</f>
        <v>0</v>
      </c>
      <c r="P11" s="61">
        <f>Vchann!D16</f>
        <v>0</v>
      </c>
      <c r="Q11" s="63">
        <f>Vchann!G16</f>
        <v>0</v>
      </c>
      <c r="R11" s="64">
        <f>Vchann!J16</f>
        <v>0</v>
      </c>
      <c r="S11" s="65"/>
      <c r="T11" s="61"/>
      <c r="U11" s="63"/>
      <c r="V11" s="63"/>
      <c r="W11" s="65" t="e">
        <f t="shared" ref="W11:W54" si="0">AVERAGE(T11:V11)</f>
        <v>#DIV/0!</v>
      </c>
      <c r="X11" s="61"/>
      <c r="Y11" s="63"/>
      <c r="Z11" s="63"/>
      <c r="AA11" s="65" t="e">
        <f t="shared" ref="AA11:AA22" si="1">AVERAGE(X11:Z11)</f>
        <v>#DIV/0!</v>
      </c>
    </row>
    <row r="12" spans="1:27" s="317" customFormat="1" x14ac:dyDescent="0.2">
      <c r="A12" s="8"/>
      <c r="B12" s="8"/>
      <c r="C12" s="305"/>
      <c r="D12" s="203"/>
      <c r="E12" s="688" t="s">
        <v>489</v>
      </c>
      <c r="F12" s="61">
        <f>Vlining!M15</f>
        <v>0.8</v>
      </c>
      <c r="G12" s="63">
        <f>Vlining!P15</f>
        <v>0.96000000000000008</v>
      </c>
      <c r="H12" s="63">
        <f>Vlining!S15</f>
        <v>0</v>
      </c>
      <c r="I12" s="63">
        <f>Vlining!V15</f>
        <v>0</v>
      </c>
      <c r="J12" s="63">
        <f>Vlining!Y15</f>
        <v>0</v>
      </c>
      <c r="K12" s="63">
        <f>Vlining!AB15</f>
        <v>0</v>
      </c>
      <c r="L12" s="63">
        <f>Vlining!AE15</f>
        <v>0</v>
      </c>
      <c r="M12" s="63">
        <f>Vlining!AH15</f>
        <v>0</v>
      </c>
      <c r="N12" s="63">
        <f>Vlining!AK15</f>
        <v>0</v>
      </c>
      <c r="O12" s="63">
        <f>Vlining!AN15</f>
        <v>0</v>
      </c>
      <c r="P12" s="61">
        <f>Vlining!D15</f>
        <v>0</v>
      </c>
      <c r="Q12" s="63">
        <f>Vlining!G15</f>
        <v>0</v>
      </c>
      <c r="R12" s="63">
        <f>Vlining!J15</f>
        <v>0</v>
      </c>
      <c r="S12" s="61"/>
      <c r="T12" s="61"/>
      <c r="U12" s="63"/>
      <c r="V12" s="63"/>
      <c r="W12" s="61"/>
      <c r="X12" s="61"/>
      <c r="Y12" s="63"/>
      <c r="Z12" s="63"/>
      <c r="AA12" s="61"/>
    </row>
    <row r="13" spans="1:27" s="317" customFormat="1" x14ac:dyDescent="0.2">
      <c r="A13" s="8"/>
      <c r="B13" s="8"/>
      <c r="C13" s="305"/>
      <c r="D13" s="203"/>
      <c r="E13" s="688" t="s">
        <v>490</v>
      </c>
      <c r="F13" s="61">
        <f>Vpipe!C14</f>
        <v>1</v>
      </c>
      <c r="G13" s="63">
        <f>Vpipe!C15</f>
        <v>0.3</v>
      </c>
      <c r="H13" s="63" t="str">
        <f>Vpipe!C16</f>
        <v>enter data</v>
      </c>
      <c r="I13" s="63" t="str">
        <f>Vpipe!C17</f>
        <v>enter data</v>
      </c>
      <c r="J13" s="63" t="str">
        <f>Vpipe!C18</f>
        <v>enter data</v>
      </c>
      <c r="K13" s="63" t="str">
        <f>Vpipe!C19</f>
        <v>enter data</v>
      </c>
      <c r="L13" s="63" t="str">
        <f>Vpipe!C20</f>
        <v>enter data</v>
      </c>
      <c r="M13" s="63" t="str">
        <f>Vpipe!C21</f>
        <v>enter data</v>
      </c>
      <c r="N13" s="63" t="str">
        <f>Vpipe!C22</f>
        <v>enter data</v>
      </c>
      <c r="O13" s="63" t="str">
        <f>Vpipe!C23</f>
        <v>enter data</v>
      </c>
      <c r="P13" s="61" t="str">
        <f>Vpipe!C9</f>
        <v>enter data</v>
      </c>
      <c r="Q13" s="63" t="str">
        <f>Vpipe!C10</f>
        <v>enter data</v>
      </c>
      <c r="R13" s="63" t="str">
        <f>Vpipe!C11</f>
        <v>enter data</v>
      </c>
      <c r="S13" s="61"/>
      <c r="T13" s="61"/>
      <c r="U13" s="63"/>
      <c r="V13" s="63"/>
      <c r="W13" s="61"/>
      <c r="X13" s="61"/>
      <c r="Y13" s="63"/>
      <c r="Z13" s="63"/>
      <c r="AA13" s="61"/>
    </row>
    <row r="14" spans="1:27" s="317" customFormat="1" ht="13.5" thickBot="1" x14ac:dyDescent="0.25">
      <c r="A14" s="172" t="s">
        <v>253</v>
      </c>
      <c r="B14" s="172">
        <v>4.0999999999999996</v>
      </c>
      <c r="C14" s="690" t="s">
        <v>230</v>
      </c>
      <c r="D14" s="691"/>
      <c r="E14" s="689" t="s">
        <v>252</v>
      </c>
      <c r="F14" s="692">
        <f>((2*F11+F12)/3)*F13</f>
        <v>0.62</v>
      </c>
      <c r="G14" s="693">
        <f t="shared" ref="G14:R14" si="2">((2*G11+G12)/3)*G13</f>
        <v>0.214</v>
      </c>
      <c r="H14" s="693" t="e">
        <f t="shared" si="2"/>
        <v>#VALUE!</v>
      </c>
      <c r="I14" s="693" t="e">
        <f t="shared" si="2"/>
        <v>#VALUE!</v>
      </c>
      <c r="J14" s="693" t="e">
        <f t="shared" si="2"/>
        <v>#VALUE!</v>
      </c>
      <c r="K14" s="693" t="e">
        <f t="shared" si="2"/>
        <v>#VALUE!</v>
      </c>
      <c r="L14" s="693" t="e">
        <f t="shared" si="2"/>
        <v>#VALUE!</v>
      </c>
      <c r="M14" s="693" t="e">
        <f t="shared" si="2"/>
        <v>#VALUE!</v>
      </c>
      <c r="N14" s="693" t="e">
        <f t="shared" si="2"/>
        <v>#VALUE!</v>
      </c>
      <c r="O14" s="699" t="e">
        <f t="shared" si="2"/>
        <v>#VALUE!</v>
      </c>
      <c r="P14" s="692" t="e">
        <f t="shared" si="2"/>
        <v>#VALUE!</v>
      </c>
      <c r="Q14" s="693" t="e">
        <f t="shared" si="2"/>
        <v>#VALUE!</v>
      </c>
      <c r="R14" s="699" t="e">
        <f t="shared" si="2"/>
        <v>#VALUE!</v>
      </c>
      <c r="S14" s="692"/>
      <c r="T14" s="694"/>
      <c r="U14" s="695"/>
      <c r="V14" s="695"/>
      <c r="W14" s="692" t="e">
        <f>W11</f>
        <v>#DIV/0!</v>
      </c>
      <c r="X14" s="694"/>
      <c r="Y14" s="695"/>
      <c r="Z14" s="695"/>
      <c r="AA14" s="692" t="e">
        <f>AA11</f>
        <v>#DIV/0!</v>
      </c>
    </row>
    <row r="15" spans="1:27" s="318" customFormat="1" x14ac:dyDescent="0.2">
      <c r="C15" s="305"/>
      <c r="D15" s="203"/>
      <c r="E15" s="688" t="s">
        <v>91</v>
      </c>
      <c r="F15" s="61">
        <f>Vbank!M14</f>
        <v>0.6</v>
      </c>
      <c r="G15" s="63">
        <f>Vbank!P14</f>
        <v>0.54</v>
      </c>
      <c r="H15" s="63">
        <f>Vbank!S14</f>
        <v>0</v>
      </c>
      <c r="I15" s="63">
        <f>Vbank!V14</f>
        <v>0</v>
      </c>
      <c r="J15" s="63">
        <f>Vbank!Y14</f>
        <v>0</v>
      </c>
      <c r="K15" s="63">
        <f>Vbank!AB14</f>
        <v>0</v>
      </c>
      <c r="L15" s="63">
        <f>Vbank!AE14</f>
        <v>0</v>
      </c>
      <c r="M15" s="63">
        <f>Vbank!AH14</f>
        <v>0</v>
      </c>
      <c r="N15" s="63">
        <f>Vbank!AK14</f>
        <v>0</v>
      </c>
      <c r="O15" s="63">
        <f>Vbank!AN14</f>
        <v>0</v>
      </c>
      <c r="P15" s="66">
        <f>Vbank!D14</f>
        <v>0</v>
      </c>
      <c r="Q15" s="67">
        <f>Vbank!G14</f>
        <v>0</v>
      </c>
      <c r="R15" s="68">
        <f>Vbank!J14</f>
        <v>0</v>
      </c>
      <c r="S15" s="65"/>
      <c r="T15" s="61"/>
      <c r="U15" s="63"/>
      <c r="V15" s="63"/>
      <c r="W15" s="65" t="e">
        <f t="shared" si="0"/>
        <v>#DIV/0!</v>
      </c>
      <c r="X15" s="61"/>
      <c r="Y15" s="63"/>
      <c r="Z15" s="63"/>
      <c r="AA15" s="65" t="e">
        <f t="shared" si="1"/>
        <v>#DIV/0!</v>
      </c>
    </row>
    <row r="16" spans="1:27" s="318" customFormat="1" x14ac:dyDescent="0.2">
      <c r="C16" s="305"/>
      <c r="D16" s="203"/>
      <c r="E16" s="688" t="s">
        <v>235</v>
      </c>
      <c r="F16" s="61">
        <f>Vrough!M21</f>
        <v>0.30000000000000004</v>
      </c>
      <c r="G16" s="63">
        <f>Vrough!P21</f>
        <v>0.72</v>
      </c>
      <c r="H16" s="63">
        <f>Vrough!S21</f>
        <v>0</v>
      </c>
      <c r="I16" s="63">
        <f>Vrough!V21</f>
        <v>0</v>
      </c>
      <c r="J16" s="63">
        <f>Vrough!Y21</f>
        <v>0</v>
      </c>
      <c r="K16" s="63">
        <f>Vrough!AB21</f>
        <v>0</v>
      </c>
      <c r="L16" s="63">
        <f>Vrough!AE21</f>
        <v>0</v>
      </c>
      <c r="M16" s="63">
        <f>Vrough!AH21</f>
        <v>0</v>
      </c>
      <c r="N16" s="63">
        <f>Vrough!AK21</f>
        <v>0</v>
      </c>
      <c r="O16" s="64">
        <f>Vrough!AN21</f>
        <v>0</v>
      </c>
      <c r="P16" s="61">
        <f>Vrough!D21</f>
        <v>0</v>
      </c>
      <c r="Q16" s="63">
        <f>Vrough!G21</f>
        <v>0</v>
      </c>
      <c r="R16" s="64">
        <f>Vrough!J21</f>
        <v>0</v>
      </c>
      <c r="S16" s="65"/>
      <c r="T16" s="61"/>
      <c r="U16" s="63"/>
      <c r="V16" s="63"/>
      <c r="W16" s="65" t="e">
        <f t="shared" si="0"/>
        <v>#DIV/0!</v>
      </c>
      <c r="X16" s="61"/>
      <c r="Y16" s="63"/>
      <c r="Z16" s="63"/>
      <c r="AA16" s="65" t="e">
        <f t="shared" si="1"/>
        <v>#DIV/0!</v>
      </c>
    </row>
    <row r="17" spans="1:27" s="319" customFormat="1" ht="13.5" thickBot="1" x14ac:dyDescent="0.25">
      <c r="A17" s="172" t="s">
        <v>253</v>
      </c>
      <c r="B17" s="172">
        <v>4.2</v>
      </c>
      <c r="C17" s="690" t="s">
        <v>491</v>
      </c>
      <c r="D17" s="691"/>
      <c r="E17" s="689" t="s">
        <v>252</v>
      </c>
      <c r="F17" s="692">
        <f>F15*F16</f>
        <v>0.18000000000000002</v>
      </c>
      <c r="G17" s="693">
        <f t="shared" ref="G17:R17" si="3">G15*G16</f>
        <v>0.38880000000000003</v>
      </c>
      <c r="H17" s="693">
        <f t="shared" si="3"/>
        <v>0</v>
      </c>
      <c r="I17" s="693">
        <f t="shared" si="3"/>
        <v>0</v>
      </c>
      <c r="J17" s="693">
        <f t="shared" si="3"/>
        <v>0</v>
      </c>
      <c r="K17" s="693">
        <f t="shared" si="3"/>
        <v>0</v>
      </c>
      <c r="L17" s="693">
        <f t="shared" si="3"/>
        <v>0</v>
      </c>
      <c r="M17" s="693">
        <f t="shared" si="3"/>
        <v>0</v>
      </c>
      <c r="N17" s="693">
        <f t="shared" si="3"/>
        <v>0</v>
      </c>
      <c r="O17" s="693">
        <f t="shared" si="3"/>
        <v>0</v>
      </c>
      <c r="P17" s="694">
        <f t="shared" si="3"/>
        <v>0</v>
      </c>
      <c r="Q17" s="695">
        <f t="shared" si="3"/>
        <v>0</v>
      </c>
      <c r="R17" s="695">
        <f t="shared" si="3"/>
        <v>0</v>
      </c>
      <c r="S17" s="698"/>
      <c r="T17" s="694"/>
      <c r="U17" s="695"/>
      <c r="V17" s="695"/>
      <c r="W17" s="698" t="e">
        <f t="shared" si="0"/>
        <v>#DIV/0!</v>
      </c>
      <c r="X17" s="692"/>
      <c r="Y17" s="693"/>
      <c r="Z17" s="693"/>
      <c r="AA17" s="697" t="e">
        <f t="shared" si="1"/>
        <v>#DIV/0!</v>
      </c>
    </row>
    <row r="18" spans="1:27" x14ac:dyDescent="0.2">
      <c r="A18" s="8"/>
      <c r="B18" s="8"/>
      <c r="C18" s="305"/>
      <c r="D18" s="203"/>
      <c r="E18" s="688" t="s">
        <v>250</v>
      </c>
      <c r="F18" s="61">
        <f>Vbarr!C14</f>
        <v>1</v>
      </c>
      <c r="G18" s="63">
        <f>Vbarr!C15</f>
        <v>1</v>
      </c>
      <c r="H18" s="63">
        <f>Vbarr!C16</f>
        <v>0</v>
      </c>
      <c r="I18" s="63">
        <f>Vbarr!C17</f>
        <v>0</v>
      </c>
      <c r="J18" s="63">
        <f>Vbarr!C18</f>
        <v>0</v>
      </c>
      <c r="K18" s="63">
        <f>Vbarr!C19</f>
        <v>0</v>
      </c>
      <c r="L18" s="63">
        <f>Vbarr!C20</f>
        <v>0</v>
      </c>
      <c r="M18" s="63">
        <f>Vbarr!C21</f>
        <v>0</v>
      </c>
      <c r="N18" s="63">
        <f>Vbarr!C22</f>
        <v>0</v>
      </c>
      <c r="O18" s="63">
        <f>Vbarr!C23</f>
        <v>0</v>
      </c>
      <c r="P18" s="61">
        <f>Vbarr!C9</f>
        <v>0</v>
      </c>
      <c r="Q18" s="63">
        <f>Vbarr!C10</f>
        <v>0</v>
      </c>
      <c r="R18" s="64">
        <f>Vbarr!C11</f>
        <v>0</v>
      </c>
      <c r="S18" s="65"/>
      <c r="T18" s="61"/>
      <c r="U18" s="63"/>
      <c r="W18" s="65" t="e">
        <f t="shared" si="0"/>
        <v>#DIV/0!</v>
      </c>
      <c r="X18" s="61"/>
      <c r="Y18" s="63"/>
      <c r="AA18" s="65" t="e">
        <f t="shared" si="1"/>
        <v>#DIV/0!</v>
      </c>
    </row>
    <row r="19" spans="1:27" s="4" customFormat="1" ht="13.5" thickBot="1" x14ac:dyDescent="0.25">
      <c r="A19" s="172" t="s">
        <v>253</v>
      </c>
      <c r="B19" s="172">
        <v>4.3</v>
      </c>
      <c r="C19" s="690" t="s">
        <v>260</v>
      </c>
      <c r="D19" s="691"/>
      <c r="E19" s="689" t="s">
        <v>252</v>
      </c>
      <c r="F19" s="692">
        <f>F18</f>
        <v>1</v>
      </c>
      <c r="G19" s="693">
        <f t="shared" ref="G19:R19" si="4">G18</f>
        <v>1</v>
      </c>
      <c r="H19" s="693">
        <f t="shared" si="4"/>
        <v>0</v>
      </c>
      <c r="I19" s="693">
        <f t="shared" si="4"/>
        <v>0</v>
      </c>
      <c r="J19" s="693">
        <f t="shared" si="4"/>
        <v>0</v>
      </c>
      <c r="K19" s="693">
        <f t="shared" si="4"/>
        <v>0</v>
      </c>
      <c r="L19" s="693">
        <f t="shared" si="4"/>
        <v>0</v>
      </c>
      <c r="M19" s="693">
        <f t="shared" si="4"/>
        <v>0</v>
      </c>
      <c r="N19" s="693">
        <f t="shared" si="4"/>
        <v>0</v>
      </c>
      <c r="O19" s="693">
        <f t="shared" si="4"/>
        <v>0</v>
      </c>
      <c r="P19" s="694">
        <f t="shared" si="4"/>
        <v>0</v>
      </c>
      <c r="Q19" s="695">
        <f t="shared" si="4"/>
        <v>0</v>
      </c>
      <c r="R19" s="695">
        <f t="shared" si="4"/>
        <v>0</v>
      </c>
      <c r="S19" s="698"/>
      <c r="T19" s="694"/>
      <c r="U19" s="695"/>
      <c r="V19" s="695"/>
      <c r="W19" s="698" t="e">
        <f t="shared" si="0"/>
        <v>#DIV/0!</v>
      </c>
      <c r="X19" s="692"/>
      <c r="Y19" s="693"/>
      <c r="Z19" s="693"/>
      <c r="AA19" s="697" t="e">
        <f t="shared" si="1"/>
        <v>#DIV/0!</v>
      </c>
    </row>
    <row r="20" spans="1:27" x14ac:dyDescent="0.2">
      <c r="A20" s="8"/>
      <c r="B20" s="8"/>
      <c r="C20" s="305"/>
      <c r="D20" s="203"/>
      <c r="E20" s="688" t="s">
        <v>92</v>
      </c>
      <c r="F20" s="61">
        <f>Vchanshape!M16</f>
        <v>0.65</v>
      </c>
      <c r="G20" s="63">
        <f>Vchanshape!P16</f>
        <v>0.54</v>
      </c>
      <c r="H20" s="63">
        <f>Vchanshape!S16</f>
        <v>0</v>
      </c>
      <c r="I20" s="63">
        <f>Vchanshape!V16</f>
        <v>0</v>
      </c>
      <c r="J20" s="63">
        <f>Vchanshape!Y16</f>
        <v>0</v>
      </c>
      <c r="K20" s="63">
        <f>Vchanshape!AB16</f>
        <v>0</v>
      </c>
      <c r="L20" s="63">
        <f>Vchanshape!AE16</f>
        <v>0</v>
      </c>
      <c r="M20" s="63">
        <f>Vchanshape!AH16</f>
        <v>0</v>
      </c>
      <c r="N20" s="63">
        <f>Vchanshape!AK16</f>
        <v>0</v>
      </c>
      <c r="O20" s="63">
        <f>Vchanshape!AN16</f>
        <v>0</v>
      </c>
      <c r="P20" s="61">
        <f>Vchanshape!D16</f>
        <v>0</v>
      </c>
      <c r="Q20" s="63">
        <f>Vchanshape!G16</f>
        <v>0</v>
      </c>
      <c r="R20" s="64">
        <f>Vchanshape!J16</f>
        <v>0</v>
      </c>
      <c r="S20" s="65"/>
      <c r="T20" s="61"/>
      <c r="U20" s="63"/>
      <c r="W20" s="65" t="e">
        <f t="shared" si="0"/>
        <v>#DIV/0!</v>
      </c>
      <c r="X20" s="61"/>
      <c r="Y20" s="63"/>
      <c r="AA20" s="65" t="e">
        <f t="shared" si="1"/>
        <v>#DIV/0!</v>
      </c>
    </row>
    <row r="21" spans="1:27" s="317" customFormat="1" x14ac:dyDescent="0.2">
      <c r="A21" s="8"/>
      <c r="B21" s="8"/>
      <c r="C21" s="305"/>
      <c r="D21" s="203"/>
      <c r="E21" s="688" t="s">
        <v>489</v>
      </c>
      <c r="F21" s="61">
        <f>Vlining!M15</f>
        <v>0.8</v>
      </c>
      <c r="G21" s="63">
        <f>Vlining!P15</f>
        <v>0.96000000000000008</v>
      </c>
      <c r="H21" s="63">
        <f>Vlining!S15</f>
        <v>0</v>
      </c>
      <c r="I21" s="63">
        <f>Vlining!V15</f>
        <v>0</v>
      </c>
      <c r="J21" s="63">
        <f>Vlining!Y15</f>
        <v>0</v>
      </c>
      <c r="K21" s="63">
        <f>Vlining!AB15</f>
        <v>0</v>
      </c>
      <c r="L21" s="63">
        <f>Vlining!AE15</f>
        <v>0</v>
      </c>
      <c r="M21" s="63">
        <f>Vlining!AH15</f>
        <v>0</v>
      </c>
      <c r="N21" s="63">
        <f>Vlining!AK15</f>
        <v>0</v>
      </c>
      <c r="O21" s="63">
        <f>Vlining!AN15</f>
        <v>0</v>
      </c>
      <c r="P21" s="61">
        <f>Vlining!D15</f>
        <v>0</v>
      </c>
      <c r="Q21" s="63">
        <f>Vlining!G15</f>
        <v>0</v>
      </c>
      <c r="R21" s="63">
        <f>Vlining!J15</f>
        <v>0</v>
      </c>
      <c r="S21" s="61"/>
      <c r="T21" s="61"/>
      <c r="U21" s="63"/>
      <c r="V21" s="63"/>
      <c r="W21" s="61"/>
      <c r="X21" s="61"/>
      <c r="Y21" s="63"/>
      <c r="Z21" s="63"/>
      <c r="AA21" s="61"/>
    </row>
    <row r="22" spans="1:27" s="4" customFormat="1" ht="13.5" thickBot="1" x14ac:dyDescent="0.25">
      <c r="A22" s="172" t="s">
        <v>253</v>
      </c>
      <c r="B22" s="172">
        <v>4.4000000000000004</v>
      </c>
      <c r="C22" s="690" t="s">
        <v>251</v>
      </c>
      <c r="D22" s="691"/>
      <c r="E22" s="689" t="s">
        <v>252</v>
      </c>
      <c r="F22" s="692">
        <f>(2*F21+F20)/3</f>
        <v>0.75</v>
      </c>
      <c r="G22" s="693">
        <f t="shared" ref="G22:R22" si="5">(2*G21+G20)/3</f>
        <v>0.82</v>
      </c>
      <c r="H22" s="693">
        <f t="shared" si="5"/>
        <v>0</v>
      </c>
      <c r="I22" s="693">
        <f t="shared" si="5"/>
        <v>0</v>
      </c>
      <c r="J22" s="693">
        <f t="shared" si="5"/>
        <v>0</v>
      </c>
      <c r="K22" s="693">
        <f t="shared" si="5"/>
        <v>0</v>
      </c>
      <c r="L22" s="693">
        <f t="shared" si="5"/>
        <v>0</v>
      </c>
      <c r="M22" s="693">
        <f t="shared" si="5"/>
        <v>0</v>
      </c>
      <c r="N22" s="693">
        <f t="shared" si="5"/>
        <v>0</v>
      </c>
      <c r="O22" s="693">
        <f t="shared" si="5"/>
        <v>0</v>
      </c>
      <c r="P22" s="694">
        <f t="shared" si="5"/>
        <v>0</v>
      </c>
      <c r="Q22" s="695">
        <f t="shared" si="5"/>
        <v>0</v>
      </c>
      <c r="R22" s="695">
        <f t="shared" si="5"/>
        <v>0</v>
      </c>
      <c r="S22" s="696"/>
      <c r="T22" s="694"/>
      <c r="U22" s="695"/>
      <c r="V22" s="695"/>
      <c r="W22" s="696" t="e">
        <f t="shared" si="0"/>
        <v>#DIV/0!</v>
      </c>
      <c r="X22" s="692"/>
      <c r="Y22" s="693"/>
      <c r="Z22" s="693"/>
      <c r="AA22" s="697" t="e">
        <f t="shared" si="1"/>
        <v>#DIV/0!</v>
      </c>
    </row>
    <row r="23" spans="1:27" s="322" customFormat="1" ht="40.5" customHeight="1" thickBot="1" x14ac:dyDescent="0.25">
      <c r="A23" s="320"/>
      <c r="B23" s="321"/>
      <c r="C23" s="321"/>
      <c r="D23" s="655"/>
      <c r="E23" s="656" t="s">
        <v>462</v>
      </c>
      <c r="F23" s="657">
        <f t="shared" ref="F23:R23" si="6">AVERAGE(F14,F17,F19,F22)</f>
        <v>0.63749999999999996</v>
      </c>
      <c r="G23" s="658">
        <f t="shared" si="6"/>
        <v>0.60570000000000002</v>
      </c>
      <c r="H23" s="658" t="e">
        <f t="shared" si="6"/>
        <v>#VALUE!</v>
      </c>
      <c r="I23" s="658" t="e">
        <f t="shared" si="6"/>
        <v>#VALUE!</v>
      </c>
      <c r="J23" s="658" t="e">
        <f t="shared" si="6"/>
        <v>#VALUE!</v>
      </c>
      <c r="K23" s="658" t="e">
        <f t="shared" si="6"/>
        <v>#VALUE!</v>
      </c>
      <c r="L23" s="658" t="e">
        <f t="shared" si="6"/>
        <v>#VALUE!</v>
      </c>
      <c r="M23" s="658" t="e">
        <f t="shared" si="6"/>
        <v>#VALUE!</v>
      </c>
      <c r="N23" s="658" t="e">
        <f t="shared" si="6"/>
        <v>#VALUE!</v>
      </c>
      <c r="O23" s="658" t="e">
        <f t="shared" si="6"/>
        <v>#VALUE!</v>
      </c>
      <c r="P23" s="659" t="e">
        <f t="shared" si="6"/>
        <v>#VALUE!</v>
      </c>
      <c r="Q23" s="660" t="e">
        <f t="shared" si="6"/>
        <v>#VALUE!</v>
      </c>
      <c r="R23" s="660" t="e">
        <f t="shared" si="6"/>
        <v>#VALUE!</v>
      </c>
      <c r="S23" s="661"/>
      <c r="T23" s="659"/>
      <c r="U23" s="660"/>
      <c r="V23" s="660"/>
      <c r="W23" s="661" t="e">
        <f t="shared" si="0"/>
        <v>#DIV/0!</v>
      </c>
      <c r="X23" s="660"/>
      <c r="Y23" s="660"/>
      <c r="Z23" s="660"/>
      <c r="AA23" s="660" t="e">
        <f>AVERAGE(AA14,AA17,AA19,AA22)</f>
        <v>#DIV/0!</v>
      </c>
    </row>
    <row r="24" spans="1:27" s="322" customFormat="1" x14ac:dyDescent="0.2">
      <c r="A24" s="8"/>
      <c r="B24" s="8"/>
      <c r="C24" s="305"/>
      <c r="D24" s="203"/>
      <c r="E24" s="686" t="s">
        <v>231</v>
      </c>
      <c r="F24" s="61">
        <f>Vshade!M16</f>
        <v>0.6</v>
      </c>
      <c r="G24" s="63">
        <f>Vshade!P16</f>
        <v>0.9</v>
      </c>
      <c r="H24" s="63" t="e">
        <f>Vshade!S16</f>
        <v>#DIV/0!</v>
      </c>
      <c r="I24" s="63" t="e">
        <f>Vshade!V16</f>
        <v>#DIV/0!</v>
      </c>
      <c r="J24" s="63" t="e">
        <f>Vshade!Y16</f>
        <v>#DIV/0!</v>
      </c>
      <c r="K24" s="63" t="e">
        <f>Vshade!AB16</f>
        <v>#DIV/0!</v>
      </c>
      <c r="L24" s="63" t="e">
        <f>Vshade!AE16</f>
        <v>#DIV/0!</v>
      </c>
      <c r="M24" s="63" t="e">
        <f>Vshade!AH16</f>
        <v>#DIV/0!</v>
      </c>
      <c r="N24" s="63" t="e">
        <f>Vshade!AK16</f>
        <v>#DIV/0!</v>
      </c>
      <c r="O24" s="63" t="e">
        <f>Vshade!AN16</f>
        <v>#DIV/0!</v>
      </c>
      <c r="P24" s="61" t="e">
        <f>Vshade!D16</f>
        <v>#DIV/0!</v>
      </c>
      <c r="Q24" s="63" t="e">
        <f>Vshade!G16</f>
        <v>#DIV/0!</v>
      </c>
      <c r="R24" s="64" t="e">
        <f>Vshade!J16</f>
        <v>#DIV/0!</v>
      </c>
      <c r="S24" s="65"/>
      <c r="T24" s="61"/>
      <c r="U24" s="63"/>
      <c r="V24" s="63"/>
      <c r="W24" s="65" t="e">
        <f t="shared" si="0"/>
        <v>#DIV/0!</v>
      </c>
      <c r="X24" s="61"/>
      <c r="Y24" s="63"/>
      <c r="Z24" s="63"/>
      <c r="AA24" s="65" t="e">
        <f t="shared" ref="AA24:AA36" si="7">AVERAGE(X24:Z24)</f>
        <v>#DIV/0!</v>
      </c>
    </row>
    <row r="25" spans="1:27" s="322" customFormat="1" ht="13.5" thickBot="1" x14ac:dyDescent="0.25">
      <c r="A25" s="172" t="s">
        <v>254</v>
      </c>
      <c r="B25" s="172">
        <v>4.5</v>
      </c>
      <c r="C25" s="683" t="s">
        <v>232</v>
      </c>
      <c r="D25" s="684"/>
      <c r="E25" s="685" t="s">
        <v>252</v>
      </c>
      <c r="F25" s="677">
        <f>F24</f>
        <v>0.6</v>
      </c>
      <c r="G25" s="678">
        <f t="shared" ref="G25:R25" si="8">G24</f>
        <v>0.9</v>
      </c>
      <c r="H25" s="678" t="e">
        <f t="shared" si="8"/>
        <v>#DIV/0!</v>
      </c>
      <c r="I25" s="678" t="e">
        <f t="shared" si="8"/>
        <v>#DIV/0!</v>
      </c>
      <c r="J25" s="678" t="e">
        <f t="shared" si="8"/>
        <v>#DIV/0!</v>
      </c>
      <c r="K25" s="678" t="e">
        <f t="shared" si="8"/>
        <v>#DIV/0!</v>
      </c>
      <c r="L25" s="678" t="e">
        <f t="shared" si="8"/>
        <v>#DIV/0!</v>
      </c>
      <c r="M25" s="678" t="e">
        <f t="shared" si="8"/>
        <v>#DIV/0!</v>
      </c>
      <c r="N25" s="678" t="e">
        <f t="shared" si="8"/>
        <v>#DIV/0!</v>
      </c>
      <c r="O25" s="678" t="e">
        <f t="shared" si="8"/>
        <v>#DIV/0!</v>
      </c>
      <c r="P25" s="679" t="e">
        <f t="shared" si="8"/>
        <v>#DIV/0!</v>
      </c>
      <c r="Q25" s="680" t="e">
        <f t="shared" si="8"/>
        <v>#DIV/0!</v>
      </c>
      <c r="R25" s="680" t="e">
        <f t="shared" si="8"/>
        <v>#DIV/0!</v>
      </c>
      <c r="S25" s="681"/>
      <c r="T25" s="679"/>
      <c r="U25" s="680"/>
      <c r="V25" s="680"/>
      <c r="W25" s="681" t="e">
        <f t="shared" si="0"/>
        <v>#DIV/0!</v>
      </c>
      <c r="X25" s="679"/>
      <c r="Y25" s="680"/>
      <c r="Z25" s="680"/>
      <c r="AA25" s="682" t="e">
        <f t="shared" si="7"/>
        <v>#DIV/0!</v>
      </c>
    </row>
    <row r="26" spans="1:27" x14ac:dyDescent="0.2">
      <c r="A26" s="8"/>
      <c r="B26" s="8"/>
      <c r="C26" s="305"/>
      <c r="D26" s="203"/>
      <c r="E26" s="686" t="s">
        <v>236</v>
      </c>
      <c r="F26" s="66">
        <f>Vdod!$G14</f>
        <v>0.60000000000000009</v>
      </c>
      <c r="G26" s="67">
        <f>Vdod!$G15</f>
        <v>0.60000000000000009</v>
      </c>
      <c r="H26" s="67" t="e">
        <f>Vdod!$G16</f>
        <v>#DIV/0!</v>
      </c>
      <c r="I26" s="67" t="e">
        <f>Vdod!$G17</f>
        <v>#DIV/0!</v>
      </c>
      <c r="J26" s="67" t="e">
        <f>Vdod!$G18</f>
        <v>#DIV/0!</v>
      </c>
      <c r="K26" s="67" t="e">
        <f>Vdod!$G19</f>
        <v>#DIV/0!</v>
      </c>
      <c r="L26" s="67" t="e">
        <f>Vdod!$G20</f>
        <v>#DIV/0!</v>
      </c>
      <c r="M26" s="67" t="e">
        <f>Vdod!$G21</f>
        <v>#DIV/0!</v>
      </c>
      <c r="N26" s="67" t="e">
        <f>Vdod!$G22</f>
        <v>#DIV/0!</v>
      </c>
      <c r="O26" s="68" t="e">
        <f>Vdod!$G23</f>
        <v>#DIV/0!</v>
      </c>
      <c r="P26" s="61" t="e">
        <f>Vdod!G9</f>
        <v>#DIV/0!</v>
      </c>
      <c r="Q26" s="63" t="e">
        <f>Vdod!G10</f>
        <v>#DIV/0!</v>
      </c>
      <c r="R26" s="64" t="e">
        <f>Vdod!G11</f>
        <v>#DIV/0!</v>
      </c>
      <c r="S26" s="65"/>
      <c r="T26" s="61"/>
      <c r="U26" s="63"/>
      <c r="W26" s="65" t="e">
        <f t="shared" si="0"/>
        <v>#DIV/0!</v>
      </c>
      <c r="X26" s="61"/>
      <c r="Y26" s="63"/>
      <c r="AA26" s="65" t="e">
        <f t="shared" si="7"/>
        <v>#DIV/0!</v>
      </c>
    </row>
    <row r="27" spans="1:27" ht="13.5" thickBot="1" x14ac:dyDescent="0.25">
      <c r="A27" s="172" t="s">
        <v>254</v>
      </c>
      <c r="B27" s="172">
        <v>4.5999999999999996</v>
      </c>
      <c r="C27" s="683" t="s">
        <v>237</v>
      </c>
      <c r="D27" s="684"/>
      <c r="E27" s="685" t="s">
        <v>252</v>
      </c>
      <c r="F27" s="677">
        <f t="shared" ref="F27:L27" si="9">(F26)</f>
        <v>0.60000000000000009</v>
      </c>
      <c r="G27" s="678">
        <f t="shared" si="9"/>
        <v>0.60000000000000009</v>
      </c>
      <c r="H27" s="678" t="e">
        <f t="shared" si="9"/>
        <v>#DIV/0!</v>
      </c>
      <c r="I27" s="678" t="e">
        <f>(I26)</f>
        <v>#DIV/0!</v>
      </c>
      <c r="J27" s="678" t="e">
        <f>(J26)</f>
        <v>#DIV/0!</v>
      </c>
      <c r="K27" s="678" t="e">
        <f>(K26)</f>
        <v>#DIV/0!</v>
      </c>
      <c r="L27" s="678" t="e">
        <f t="shared" si="9"/>
        <v>#DIV/0!</v>
      </c>
      <c r="M27" s="678" t="e">
        <f t="shared" ref="M27:R27" si="10">(M26)</f>
        <v>#DIV/0!</v>
      </c>
      <c r="N27" s="678" t="e">
        <f t="shared" si="10"/>
        <v>#DIV/0!</v>
      </c>
      <c r="O27" s="678" t="e">
        <f t="shared" si="10"/>
        <v>#DIV/0!</v>
      </c>
      <c r="P27" s="677" t="e">
        <f t="shared" si="10"/>
        <v>#DIV/0!</v>
      </c>
      <c r="Q27" s="678" t="e">
        <f t="shared" si="10"/>
        <v>#DIV/0!</v>
      </c>
      <c r="R27" s="678" t="e">
        <f t="shared" si="10"/>
        <v>#DIV/0!</v>
      </c>
      <c r="S27" s="681"/>
      <c r="T27" s="677"/>
      <c r="U27" s="678"/>
      <c r="V27" s="678"/>
      <c r="W27" s="681" t="e">
        <f t="shared" si="0"/>
        <v>#DIV/0!</v>
      </c>
      <c r="X27" s="677"/>
      <c r="Y27" s="678"/>
      <c r="Z27" s="678"/>
      <c r="AA27" s="682" t="e">
        <f t="shared" si="7"/>
        <v>#DIV/0!</v>
      </c>
    </row>
    <row r="28" spans="1:27" x14ac:dyDescent="0.2">
      <c r="A28" s="8"/>
      <c r="B28" s="8"/>
      <c r="C28" s="305"/>
      <c r="D28" s="203"/>
      <c r="E28" s="686" t="s">
        <v>263</v>
      </c>
      <c r="F28" s="75">
        <f>Vripar!B14</f>
        <v>0.25</v>
      </c>
      <c r="G28" s="63">
        <f>Vripar!B15</f>
        <v>0.5</v>
      </c>
      <c r="H28" s="63">
        <f>Vripar!B16</f>
        <v>0</v>
      </c>
      <c r="I28" s="63">
        <f>Vripar!B17</f>
        <v>0</v>
      </c>
      <c r="J28" s="63">
        <f>Vripar!B18</f>
        <v>0</v>
      </c>
      <c r="K28" s="63">
        <f>Vripar!B19</f>
        <v>0</v>
      </c>
      <c r="L28" s="63">
        <f>Vripar!B20</f>
        <v>0</v>
      </c>
      <c r="M28" s="63">
        <f>Vripar!B21</f>
        <v>0</v>
      </c>
      <c r="N28" s="63">
        <f>Vripar!B22</f>
        <v>0</v>
      </c>
      <c r="O28" s="63">
        <f>Vripar!B23</f>
        <v>0</v>
      </c>
      <c r="P28" s="61">
        <f>Vripar!B9</f>
        <v>0</v>
      </c>
      <c r="Q28" s="63">
        <f>Vripar!B10</f>
        <v>0</v>
      </c>
      <c r="R28" s="64">
        <f>Vripar!B11</f>
        <v>0</v>
      </c>
      <c r="S28" s="65"/>
      <c r="T28" s="61"/>
      <c r="U28" s="63"/>
      <c r="W28" s="65" t="e">
        <f t="shared" si="0"/>
        <v>#DIV/0!</v>
      </c>
      <c r="X28" s="61"/>
      <c r="Y28" s="63"/>
      <c r="AA28" s="65" t="e">
        <f t="shared" si="7"/>
        <v>#DIV/0!</v>
      </c>
    </row>
    <row r="29" spans="1:27" x14ac:dyDescent="0.2">
      <c r="A29" s="8"/>
      <c r="B29" s="8"/>
      <c r="C29" s="305"/>
      <c r="D29" s="203"/>
      <c r="E29" s="686" t="s">
        <v>233</v>
      </c>
      <c r="F29" s="61">
        <f>Vdecid!E18</f>
        <v>0.7</v>
      </c>
      <c r="G29" s="63">
        <f>Vdecid!F18</f>
        <v>0.87999999999999989</v>
      </c>
      <c r="H29" s="63" t="e">
        <f>Vdecid!G18</f>
        <v>#DIV/0!</v>
      </c>
      <c r="I29" s="63" t="e">
        <f>Vdecid!H18</f>
        <v>#DIV/0!</v>
      </c>
      <c r="J29" s="63" t="e">
        <f>Vdecid!I18</f>
        <v>#DIV/0!</v>
      </c>
      <c r="K29" s="63" t="e">
        <f>Vdecid!J18</f>
        <v>#DIV/0!</v>
      </c>
      <c r="L29" s="63" t="e">
        <f>Vdecid!K18</f>
        <v>#DIV/0!</v>
      </c>
      <c r="M29" s="63" t="e">
        <f>Vdecid!L18</f>
        <v>#DIV/0!</v>
      </c>
      <c r="N29" s="63" t="e">
        <f>Vdecid!M18</f>
        <v>#DIV/0!</v>
      </c>
      <c r="O29" s="63" t="e">
        <f>Vdecid!N18</f>
        <v>#DIV/0!</v>
      </c>
      <c r="P29" s="61" t="e">
        <f>Vdecid!B18</f>
        <v>#DIV/0!</v>
      </c>
      <c r="Q29" s="63" t="e">
        <f>Vdecid!C18</f>
        <v>#DIV/0!</v>
      </c>
      <c r="R29" s="64" t="e">
        <f>Vdecid!D18</f>
        <v>#DIV/0!</v>
      </c>
      <c r="S29" s="65"/>
      <c r="T29" s="61"/>
      <c r="U29" s="63"/>
      <c r="W29" s="65" t="e">
        <f t="shared" si="0"/>
        <v>#DIV/0!</v>
      </c>
      <c r="X29" s="61"/>
      <c r="Y29" s="63"/>
      <c r="AA29" s="65" t="e">
        <f t="shared" si="7"/>
        <v>#DIV/0!</v>
      </c>
    </row>
    <row r="30" spans="1:27" s="4" customFormat="1" ht="13.5" thickBot="1" x14ac:dyDescent="0.25">
      <c r="A30" s="172" t="s">
        <v>254</v>
      </c>
      <c r="B30" s="172">
        <v>4.7</v>
      </c>
      <c r="C30" s="683" t="s">
        <v>234</v>
      </c>
      <c r="D30" s="684"/>
      <c r="E30" s="685" t="s">
        <v>252</v>
      </c>
      <c r="F30" s="677">
        <f>F28*((1+F29)/2)</f>
        <v>0.21249999999999999</v>
      </c>
      <c r="G30" s="678">
        <f t="shared" ref="G30:R30" si="11">G28*((1+G29)/2)</f>
        <v>0.47</v>
      </c>
      <c r="H30" s="678" t="e">
        <f t="shared" si="11"/>
        <v>#DIV/0!</v>
      </c>
      <c r="I30" s="678" t="e">
        <f t="shared" si="11"/>
        <v>#DIV/0!</v>
      </c>
      <c r="J30" s="678" t="e">
        <f t="shared" si="11"/>
        <v>#DIV/0!</v>
      </c>
      <c r="K30" s="678" t="e">
        <f t="shared" si="11"/>
        <v>#DIV/0!</v>
      </c>
      <c r="L30" s="678" t="e">
        <f t="shared" si="11"/>
        <v>#DIV/0!</v>
      </c>
      <c r="M30" s="678" t="e">
        <f t="shared" si="11"/>
        <v>#DIV/0!</v>
      </c>
      <c r="N30" s="678" t="e">
        <f t="shared" si="11"/>
        <v>#DIV/0!</v>
      </c>
      <c r="O30" s="678" t="e">
        <f t="shared" si="11"/>
        <v>#DIV/0!</v>
      </c>
      <c r="P30" s="679" t="e">
        <f t="shared" si="11"/>
        <v>#DIV/0!</v>
      </c>
      <c r="Q30" s="680" t="e">
        <f t="shared" si="11"/>
        <v>#DIV/0!</v>
      </c>
      <c r="R30" s="680" t="e">
        <f t="shared" si="11"/>
        <v>#DIV/0!</v>
      </c>
      <c r="S30" s="687"/>
      <c r="T30" s="679"/>
      <c r="U30" s="680"/>
      <c r="V30" s="680"/>
      <c r="W30" s="687" t="e">
        <f>W28*((1+W29)/2)</f>
        <v>#DIV/0!</v>
      </c>
      <c r="X30" s="679"/>
      <c r="Y30" s="680"/>
      <c r="Z30" s="680"/>
      <c r="AA30" s="682" t="e">
        <f t="shared" si="7"/>
        <v>#DIV/0!</v>
      </c>
    </row>
    <row r="31" spans="1:27" x14ac:dyDescent="0.2">
      <c r="A31" s="8"/>
      <c r="B31" s="8"/>
      <c r="C31" s="305"/>
      <c r="D31" s="203"/>
      <c r="E31" s="686" t="s">
        <v>510</v>
      </c>
      <c r="F31" s="61">
        <f>Vmacro!L22</f>
        <v>0.78</v>
      </c>
      <c r="G31" s="63">
        <f>Vmacro!O22</f>
        <v>0.96</v>
      </c>
      <c r="H31" s="63" t="e">
        <f>Vmacro!R22</f>
        <v>#DIV/0!</v>
      </c>
      <c r="I31" s="63" t="e">
        <f>Vmacro!U22</f>
        <v>#DIV/0!</v>
      </c>
      <c r="J31" s="63" t="e">
        <f>Vmacro!X22</f>
        <v>#DIV/0!</v>
      </c>
      <c r="K31" s="63" t="e">
        <f>Vmacro!AA22</f>
        <v>#DIV/0!</v>
      </c>
      <c r="L31" s="63" t="e">
        <f>Vmacro!AD22</f>
        <v>#DIV/0!</v>
      </c>
      <c r="M31" s="63" t="e">
        <f>Vmacro!AG22</f>
        <v>#DIV/0!</v>
      </c>
      <c r="N31" s="63" t="e">
        <f>Vmacro!AJ22</f>
        <v>#DIV/0!</v>
      </c>
      <c r="O31" s="63" t="e">
        <f>Vmacro!AM22</f>
        <v>#DIV/0!</v>
      </c>
      <c r="P31" s="61" t="e">
        <f>Vmacro!C22</f>
        <v>#DIV/0!</v>
      </c>
      <c r="Q31" s="63" t="e">
        <f>Vmacro!F22</f>
        <v>#DIV/0!</v>
      </c>
      <c r="R31" s="64" t="e">
        <f>Vmacro!I22</f>
        <v>#DIV/0!</v>
      </c>
      <c r="S31" s="65"/>
      <c r="T31" s="61"/>
      <c r="U31" s="63"/>
      <c r="W31" s="65" t="e">
        <f t="shared" si="0"/>
        <v>#DIV/0!</v>
      </c>
      <c r="X31" s="61"/>
      <c r="Y31" s="63"/>
      <c r="AA31" s="65" t="e">
        <f t="shared" si="7"/>
        <v>#DIV/0!</v>
      </c>
    </row>
    <row r="32" spans="1:27" x14ac:dyDescent="0.2">
      <c r="A32" s="8"/>
      <c r="B32" s="8"/>
      <c r="C32" s="305"/>
      <c r="D32" s="203"/>
      <c r="E32" s="686" t="s">
        <v>526</v>
      </c>
      <c r="F32" s="61">
        <f>Vretain!M16</f>
        <v>0.58000000000000007</v>
      </c>
      <c r="G32" s="63">
        <f>Vretain!P16</f>
        <v>0.74</v>
      </c>
      <c r="H32" s="63">
        <f>Vretain!S16</f>
        <v>0</v>
      </c>
      <c r="I32" s="63">
        <f>Vretain!V16</f>
        <v>0</v>
      </c>
      <c r="J32" s="63">
        <f>Vretain!Y16</f>
        <v>0</v>
      </c>
      <c r="K32" s="63">
        <f>Vretain!AB16</f>
        <v>0</v>
      </c>
      <c r="L32" s="63">
        <f>Vretain!AE16</f>
        <v>0</v>
      </c>
      <c r="M32" s="63">
        <f>Vretain!AH16</f>
        <v>0</v>
      </c>
      <c r="N32" s="63">
        <f>Vretain!AK16</f>
        <v>0</v>
      </c>
      <c r="O32" s="63">
        <f>Vretain!AN16</f>
        <v>0</v>
      </c>
      <c r="P32" s="61">
        <f>Vretain!D16</f>
        <v>0</v>
      </c>
      <c r="Q32" s="63">
        <f>Vretain!G16</f>
        <v>0</v>
      </c>
      <c r="R32" s="64">
        <f>Vretain!J16</f>
        <v>0</v>
      </c>
      <c r="S32" s="65"/>
      <c r="T32" s="61"/>
      <c r="U32" s="63"/>
      <c r="W32" s="65" t="e">
        <f t="shared" si="0"/>
        <v>#DIV/0!</v>
      </c>
      <c r="X32" s="61"/>
      <c r="Y32" s="63"/>
      <c r="AA32" s="65" t="e">
        <f t="shared" si="7"/>
        <v>#DIV/0!</v>
      </c>
    </row>
    <row r="33" spans="1:27" s="4" customFormat="1" ht="13.5" thickBot="1" x14ac:dyDescent="0.25">
      <c r="A33" s="172" t="s">
        <v>254</v>
      </c>
      <c r="B33" s="172">
        <v>4.8</v>
      </c>
      <c r="C33" s="683" t="s">
        <v>261</v>
      </c>
      <c r="D33" s="684"/>
      <c r="E33" s="685" t="s">
        <v>252</v>
      </c>
      <c r="F33" s="677">
        <f>IF(F31&lt;F32, F31, F32)</f>
        <v>0.58000000000000007</v>
      </c>
      <c r="G33" s="678">
        <f t="shared" ref="G33:R33" si="12">IF(G31&lt;G32, G31, G32)</f>
        <v>0.74</v>
      </c>
      <c r="H33" s="678" t="e">
        <f t="shared" si="12"/>
        <v>#DIV/0!</v>
      </c>
      <c r="I33" s="678" t="e">
        <f t="shared" si="12"/>
        <v>#DIV/0!</v>
      </c>
      <c r="J33" s="678" t="e">
        <f t="shared" si="12"/>
        <v>#DIV/0!</v>
      </c>
      <c r="K33" s="678" t="e">
        <f t="shared" si="12"/>
        <v>#DIV/0!</v>
      </c>
      <c r="L33" s="678" t="e">
        <f t="shared" si="12"/>
        <v>#DIV/0!</v>
      </c>
      <c r="M33" s="678" t="e">
        <f t="shared" si="12"/>
        <v>#DIV/0!</v>
      </c>
      <c r="N33" s="678" t="e">
        <f t="shared" si="12"/>
        <v>#DIV/0!</v>
      </c>
      <c r="O33" s="678" t="e">
        <f t="shared" si="12"/>
        <v>#DIV/0!</v>
      </c>
      <c r="P33" s="679" t="e">
        <f t="shared" si="12"/>
        <v>#DIV/0!</v>
      </c>
      <c r="Q33" s="680" t="e">
        <f t="shared" si="12"/>
        <v>#DIV/0!</v>
      </c>
      <c r="R33" s="680" t="e">
        <f t="shared" si="12"/>
        <v>#DIV/0!</v>
      </c>
      <c r="S33" s="681"/>
      <c r="T33" s="679"/>
      <c r="U33" s="680"/>
      <c r="V33" s="680"/>
      <c r="W33" s="681" t="e">
        <f t="shared" si="0"/>
        <v>#DIV/0!</v>
      </c>
      <c r="X33" s="679"/>
      <c r="Y33" s="680"/>
      <c r="Z33" s="680"/>
      <c r="AA33" s="682" t="e">
        <f t="shared" si="7"/>
        <v>#DIV/0!</v>
      </c>
    </row>
    <row r="34" spans="1:27" s="4" customFormat="1" x14ac:dyDescent="0.2">
      <c r="A34" s="8"/>
      <c r="B34" s="8"/>
      <c r="C34" s="305"/>
      <c r="D34" s="203"/>
      <c r="E34" s="686" t="s">
        <v>238</v>
      </c>
      <c r="F34" s="61">
        <f>Vsurf!D71</f>
        <v>0.91184210526315801</v>
      </c>
      <c r="G34" s="63">
        <f>Vsurf!D87</f>
        <v>0.83815789473684221</v>
      </c>
      <c r="H34" s="63" t="e">
        <f>Vsurf!D103</f>
        <v>#DIV/0!</v>
      </c>
      <c r="I34" s="63" t="e">
        <f>Vsurf!D119</f>
        <v>#DIV/0!</v>
      </c>
      <c r="J34" s="63" t="e">
        <f>Vsurf!D135</f>
        <v>#DIV/0!</v>
      </c>
      <c r="K34" s="63" t="e">
        <f>Vsurf!D151</f>
        <v>#DIV/0!</v>
      </c>
      <c r="L34" s="63" t="e">
        <f>Vsurf!D167</f>
        <v>#DIV/0!</v>
      </c>
      <c r="M34" s="63" t="e">
        <f>Vsurf!D183</f>
        <v>#DIV/0!</v>
      </c>
      <c r="N34" s="63" t="e">
        <f>Vsurf!D199</f>
        <v>#DIV/0!</v>
      </c>
      <c r="O34" s="63" t="e">
        <f>Vsurf!D215</f>
        <v>#DIV/0!</v>
      </c>
      <c r="P34" s="61" t="e">
        <f>Vsurf!D19</f>
        <v>#DIV/0!</v>
      </c>
      <c r="Q34" s="63" t="e">
        <f>Vsurf!D35</f>
        <v>#DIV/0!</v>
      </c>
      <c r="R34" s="64" t="e">
        <f>Vsurf!D51</f>
        <v>#DIV/0!</v>
      </c>
      <c r="S34" s="65"/>
      <c r="T34" s="61"/>
      <c r="U34" s="63"/>
      <c r="V34" s="63"/>
      <c r="W34" s="65" t="e">
        <f t="shared" si="0"/>
        <v>#DIV/0!</v>
      </c>
      <c r="X34" s="61"/>
      <c r="Y34" s="63"/>
      <c r="Z34" s="63"/>
      <c r="AA34" s="65" t="e">
        <f t="shared" si="7"/>
        <v>#DIV/0!</v>
      </c>
    </row>
    <row r="35" spans="1:27" s="4" customFormat="1" x14ac:dyDescent="0.2">
      <c r="A35" s="8"/>
      <c r="B35" s="8"/>
      <c r="C35" s="305"/>
      <c r="D35" s="203"/>
      <c r="E35" s="686" t="s">
        <v>0</v>
      </c>
      <c r="F35" s="61">
        <f>Vripfilt!L16</f>
        <v>0.2</v>
      </c>
      <c r="G35" s="63">
        <f>Vripfilt!O16</f>
        <v>0.8</v>
      </c>
      <c r="H35" s="63">
        <f>Vripfilt!R16</f>
        <v>0</v>
      </c>
      <c r="I35" s="63">
        <f>Vripfilt!U16</f>
        <v>0</v>
      </c>
      <c r="J35" s="63">
        <f>Vripfilt!X16</f>
        <v>0</v>
      </c>
      <c r="K35" s="63">
        <f>Vripfilt!AA16</f>
        <v>0</v>
      </c>
      <c r="L35" s="63">
        <f>Vripfilt!AD16</f>
        <v>0</v>
      </c>
      <c r="M35" s="63">
        <f>Vripfilt!AG16</f>
        <v>0</v>
      </c>
      <c r="N35" s="63">
        <f>Vripfilt!AJ16</f>
        <v>0</v>
      </c>
      <c r="O35" s="63">
        <f>Vripfilt!AM16</f>
        <v>0</v>
      </c>
      <c r="P35" s="61">
        <f>Vripfilt!D16</f>
        <v>0</v>
      </c>
      <c r="Q35" s="63">
        <f>Vripfilt!G16</f>
        <v>0</v>
      </c>
      <c r="R35" s="63">
        <f>Vripfilt!J16</f>
        <v>0</v>
      </c>
      <c r="S35" s="65"/>
      <c r="T35" s="61"/>
      <c r="U35" s="63"/>
      <c r="V35" s="63"/>
      <c r="W35" s="65"/>
      <c r="X35" s="61"/>
      <c r="Y35" s="63"/>
      <c r="Z35" s="63"/>
      <c r="AA35" s="64"/>
    </row>
    <row r="36" spans="1:27" s="4" customFormat="1" ht="13.5" thickBot="1" x14ac:dyDescent="0.25">
      <c r="A36" s="172" t="s">
        <v>254</v>
      </c>
      <c r="B36" s="323">
        <v>4.9000000000000004</v>
      </c>
      <c r="C36" s="683" t="s">
        <v>239</v>
      </c>
      <c r="D36" s="684"/>
      <c r="E36" s="685" t="s">
        <v>252</v>
      </c>
      <c r="F36" s="677">
        <f>AVERAGE(F34:F35)</f>
        <v>0.55592105263157898</v>
      </c>
      <c r="G36" s="678">
        <f t="shared" ref="G36:R36" si="13">AVERAGE(G34:G35)</f>
        <v>0.81907894736842113</v>
      </c>
      <c r="H36" s="678" t="e">
        <f t="shared" si="13"/>
        <v>#DIV/0!</v>
      </c>
      <c r="I36" s="678" t="e">
        <f t="shared" si="13"/>
        <v>#DIV/0!</v>
      </c>
      <c r="J36" s="678" t="e">
        <f t="shared" si="13"/>
        <v>#DIV/0!</v>
      </c>
      <c r="K36" s="678" t="e">
        <f t="shared" si="13"/>
        <v>#DIV/0!</v>
      </c>
      <c r="L36" s="678" t="e">
        <f t="shared" si="13"/>
        <v>#DIV/0!</v>
      </c>
      <c r="M36" s="678" t="e">
        <f t="shared" si="13"/>
        <v>#DIV/0!</v>
      </c>
      <c r="N36" s="678" t="e">
        <f t="shared" si="13"/>
        <v>#DIV/0!</v>
      </c>
      <c r="O36" s="678" t="e">
        <f t="shared" si="13"/>
        <v>#DIV/0!</v>
      </c>
      <c r="P36" s="677" t="e">
        <f t="shared" si="13"/>
        <v>#DIV/0!</v>
      </c>
      <c r="Q36" s="678" t="e">
        <f t="shared" si="13"/>
        <v>#DIV/0!</v>
      </c>
      <c r="R36" s="678" t="e">
        <f t="shared" si="13"/>
        <v>#DIV/0!</v>
      </c>
      <c r="S36" s="681"/>
      <c r="T36" s="677"/>
      <c r="U36" s="678"/>
      <c r="V36" s="678"/>
      <c r="W36" s="681" t="e">
        <f t="shared" si="0"/>
        <v>#DIV/0!</v>
      </c>
      <c r="X36" s="677"/>
      <c r="Y36" s="678"/>
      <c r="Z36" s="678"/>
      <c r="AA36" s="682" t="e">
        <f t="shared" si="7"/>
        <v>#DIV/0!</v>
      </c>
    </row>
    <row r="37" spans="1:27" s="322" customFormat="1" ht="42" customHeight="1" thickBot="1" x14ac:dyDescent="0.25">
      <c r="A37" s="320"/>
      <c r="B37" s="321"/>
      <c r="C37" s="321"/>
      <c r="D37" s="655"/>
      <c r="E37" s="656" t="s">
        <v>463</v>
      </c>
      <c r="F37" s="657">
        <f>AVERAGE(F25,F27,F30,F33,F36)</f>
        <v>0.50968421052631585</v>
      </c>
      <c r="G37" s="658">
        <f t="shared" ref="G37:R37" si="14">AVERAGE(G25,G27,G30,G33,G36)</f>
        <v>0.70581578947368429</v>
      </c>
      <c r="H37" s="658" t="e">
        <f t="shared" si="14"/>
        <v>#DIV/0!</v>
      </c>
      <c r="I37" s="658" t="e">
        <f t="shared" si="14"/>
        <v>#DIV/0!</v>
      </c>
      <c r="J37" s="658" t="e">
        <f t="shared" si="14"/>
        <v>#DIV/0!</v>
      </c>
      <c r="K37" s="658" t="e">
        <f t="shared" si="14"/>
        <v>#DIV/0!</v>
      </c>
      <c r="L37" s="658" t="e">
        <f t="shared" si="14"/>
        <v>#DIV/0!</v>
      </c>
      <c r="M37" s="658" t="e">
        <f t="shared" si="14"/>
        <v>#DIV/0!</v>
      </c>
      <c r="N37" s="658" t="e">
        <f t="shared" si="14"/>
        <v>#DIV/0!</v>
      </c>
      <c r="O37" s="658" t="e">
        <f t="shared" si="14"/>
        <v>#DIV/0!</v>
      </c>
      <c r="P37" s="659" t="e">
        <f t="shared" si="14"/>
        <v>#DIV/0!</v>
      </c>
      <c r="Q37" s="660" t="e">
        <f t="shared" si="14"/>
        <v>#DIV/0!</v>
      </c>
      <c r="R37" s="660" t="e">
        <f t="shared" si="14"/>
        <v>#DIV/0!</v>
      </c>
      <c r="S37" s="662"/>
      <c r="T37" s="659"/>
      <c r="U37" s="660"/>
      <c r="V37" s="660"/>
      <c r="W37" s="662" t="e">
        <f t="shared" si="0"/>
        <v>#DIV/0!</v>
      </c>
      <c r="X37" s="659"/>
      <c r="Y37" s="660"/>
      <c r="Z37" s="663"/>
      <c r="AA37" s="659" t="e">
        <f>AVERAGE(AA25,AA27,AA30,AA33,AA36,#REF!)</f>
        <v>#REF!</v>
      </c>
    </row>
    <row r="38" spans="1:27" x14ac:dyDescent="0.2">
      <c r="A38" s="8"/>
      <c r="B38" s="8"/>
      <c r="C38" s="305"/>
      <c r="D38" s="203"/>
      <c r="E38" s="714" t="s">
        <v>240</v>
      </c>
      <c r="F38" s="61">
        <f>Vgalspwn!C30</f>
        <v>1</v>
      </c>
      <c r="G38" s="63">
        <f>Vgalspwn!C36</f>
        <v>1</v>
      </c>
      <c r="H38" s="63" t="e">
        <f>Vgalspwn!C42</f>
        <v>#DIV/0!</v>
      </c>
      <c r="I38" s="63" t="e">
        <f>Vgalspwn!C48</f>
        <v>#DIV/0!</v>
      </c>
      <c r="J38" s="63" t="e">
        <f>Vgalspwn!C54</f>
        <v>#DIV/0!</v>
      </c>
      <c r="K38" s="63" t="e">
        <f>Vgalspwn!C60</f>
        <v>#DIV/0!</v>
      </c>
      <c r="L38" s="63" t="e">
        <f>Vgalspwn!C66</f>
        <v>#DIV/0!</v>
      </c>
      <c r="M38" s="63" t="e">
        <f>Vgalspwn!C72</f>
        <v>#DIV/0!</v>
      </c>
      <c r="N38" s="63" t="e">
        <f>Vgalspwn!C78</f>
        <v>#DIV/0!</v>
      </c>
      <c r="O38" s="63" t="e">
        <f>Vgalspwn!C84</f>
        <v>#DIV/0!</v>
      </c>
      <c r="P38" s="61" t="e">
        <f>Vgalspwn!C11</f>
        <v>#DIV/0!</v>
      </c>
      <c r="Q38" s="63" t="e">
        <f>Vgalspwn!C17</f>
        <v>#DIV/0!</v>
      </c>
      <c r="R38" s="64" t="e">
        <f>Vgalspwn!C23</f>
        <v>#DIV/0!</v>
      </c>
      <c r="S38" s="65"/>
      <c r="T38" s="61"/>
      <c r="U38" s="63"/>
      <c r="W38" s="65" t="e">
        <f t="shared" si="0"/>
        <v>#DIV/0!</v>
      </c>
      <c r="X38" s="61"/>
      <c r="Y38" s="63"/>
      <c r="AA38" s="65" t="e">
        <f t="shared" ref="AA38:AA45" si="15">AVERAGE(X38:Z38)</f>
        <v>#DIV/0!</v>
      </c>
    </row>
    <row r="39" spans="1:27" x14ac:dyDescent="0.2">
      <c r="A39" s="8"/>
      <c r="B39" s="8"/>
      <c r="C39" s="305"/>
      <c r="D39" s="203"/>
      <c r="E39" s="714" t="s">
        <v>241</v>
      </c>
      <c r="F39" s="61">
        <f>Vgalqual!$C13</f>
        <v>0.75</v>
      </c>
      <c r="G39" s="63">
        <f>Vgalqual!$C14</f>
        <v>0.75</v>
      </c>
      <c r="H39" s="63">
        <f>Vgalqual!$C15</f>
        <v>0</v>
      </c>
      <c r="I39" s="63">
        <f>Vgalqual!$C16</f>
        <v>0</v>
      </c>
      <c r="J39" s="63">
        <f>Vgalqual!$C17</f>
        <v>0</v>
      </c>
      <c r="K39" s="63">
        <f>Vgalqual!$C18</f>
        <v>0</v>
      </c>
      <c r="L39" s="63">
        <f>Vgalqual!$C19</f>
        <v>0</v>
      </c>
      <c r="M39" s="63">
        <f>Vgalqual!$C20</f>
        <v>0</v>
      </c>
      <c r="N39" s="63">
        <f>Vgalqual!$C21</f>
        <v>0</v>
      </c>
      <c r="O39" s="64">
        <f>Vgalqual!$C22</f>
        <v>0</v>
      </c>
      <c r="P39" s="61">
        <f>Vgalqual!C8</f>
        <v>0</v>
      </c>
      <c r="Q39" s="63">
        <f>Vgalqual!C9</f>
        <v>0</v>
      </c>
      <c r="R39" s="64">
        <f>Vgalqual!C10</f>
        <v>0</v>
      </c>
      <c r="S39" s="65"/>
      <c r="T39" s="61"/>
      <c r="U39" s="63"/>
      <c r="W39" s="65" t="e">
        <f t="shared" si="0"/>
        <v>#DIV/0!</v>
      </c>
      <c r="X39" s="61"/>
      <c r="Y39" s="63"/>
      <c r="AA39" s="65" t="e">
        <f t="shared" si="15"/>
        <v>#DIV/0!</v>
      </c>
    </row>
    <row r="40" spans="1:27" x14ac:dyDescent="0.2">
      <c r="A40" s="8"/>
      <c r="B40" s="8"/>
      <c r="C40" s="305"/>
      <c r="D40" s="203"/>
      <c r="E40" s="714" t="s">
        <v>242</v>
      </c>
      <c r="F40" s="61">
        <f>Vgobspwn!J75</f>
        <v>1</v>
      </c>
      <c r="G40" s="63">
        <f>Vgobspwn!J92</f>
        <v>1</v>
      </c>
      <c r="H40" s="63" t="e">
        <f>Vgobspwn!J109</f>
        <v>#DIV/0!</v>
      </c>
      <c r="I40" s="63" t="e">
        <f>Vgobspwn!J126</f>
        <v>#DIV/0!</v>
      </c>
      <c r="J40" s="63" t="e">
        <f>Vgobspwn!J143</f>
        <v>#DIV/0!</v>
      </c>
      <c r="K40" s="63" t="e">
        <f>Vgobspwn!J160</f>
        <v>#DIV/0!</v>
      </c>
      <c r="L40" s="63" t="e">
        <f>Vgobspwn!J177</f>
        <v>#DIV/0!</v>
      </c>
      <c r="M40" s="63" t="e">
        <f>Vgobspwn!J194</f>
        <v>#DIV/0!</v>
      </c>
      <c r="N40" s="63" t="e">
        <f>Vgobspwn!J211</f>
        <v>#DIV/0!</v>
      </c>
      <c r="O40" s="63" t="e">
        <f>Vgobspwn!J228</f>
        <v>#DIV/0!</v>
      </c>
      <c r="P40" s="61" t="e">
        <f>Vgobspwn!J23</f>
        <v>#DIV/0!</v>
      </c>
      <c r="Q40" s="63" t="e">
        <f>Vgobspwn!J40</f>
        <v>#DIV/0!</v>
      </c>
      <c r="R40" s="64" t="e">
        <f>Vgobspwn!J57</f>
        <v>#DIV/0!</v>
      </c>
      <c r="S40" s="65"/>
      <c r="T40" s="61"/>
      <c r="U40" s="63"/>
      <c r="W40" s="65" t="e">
        <f t="shared" si="0"/>
        <v>#DIV/0!</v>
      </c>
      <c r="X40" s="61"/>
      <c r="Y40" s="63"/>
      <c r="AA40" s="65" t="e">
        <f t="shared" si="15"/>
        <v>#DIV/0!</v>
      </c>
    </row>
    <row r="41" spans="1:27" s="4" customFormat="1" ht="13.5" thickBot="1" x14ac:dyDescent="0.25">
      <c r="A41" s="172" t="s">
        <v>264</v>
      </c>
      <c r="B41" s="424">
        <v>4.0999999999999996</v>
      </c>
      <c r="C41" s="705" t="s">
        <v>243</v>
      </c>
      <c r="D41" s="706"/>
      <c r="E41" s="707" t="s">
        <v>252</v>
      </c>
      <c r="F41" s="708">
        <f t="shared" ref="F41:O41" si="16">((F38*F39)+F40)/2</f>
        <v>0.875</v>
      </c>
      <c r="G41" s="709">
        <f t="shared" si="16"/>
        <v>0.875</v>
      </c>
      <c r="H41" s="709" t="e">
        <f t="shared" si="16"/>
        <v>#DIV/0!</v>
      </c>
      <c r="I41" s="709" t="e">
        <f t="shared" si="16"/>
        <v>#DIV/0!</v>
      </c>
      <c r="J41" s="709" t="e">
        <f t="shared" si="16"/>
        <v>#DIV/0!</v>
      </c>
      <c r="K41" s="709" t="e">
        <f t="shared" si="16"/>
        <v>#DIV/0!</v>
      </c>
      <c r="L41" s="709" t="e">
        <f t="shared" si="16"/>
        <v>#DIV/0!</v>
      </c>
      <c r="M41" s="709" t="e">
        <f t="shared" si="16"/>
        <v>#DIV/0!</v>
      </c>
      <c r="N41" s="709" t="e">
        <f t="shared" si="16"/>
        <v>#DIV/0!</v>
      </c>
      <c r="O41" s="709" t="e">
        <f t="shared" si="16"/>
        <v>#DIV/0!</v>
      </c>
      <c r="P41" s="708" t="e">
        <f>((P38*P39)+P40)/2</f>
        <v>#DIV/0!</v>
      </c>
      <c r="Q41" s="709" t="e">
        <f>((Q38*Q39)+Q40)/2</f>
        <v>#DIV/0!</v>
      </c>
      <c r="R41" s="709" t="e">
        <f>((R38*R39)+R40)/2</f>
        <v>#DIV/0!</v>
      </c>
      <c r="S41" s="712"/>
      <c r="T41" s="708"/>
      <c r="U41" s="709"/>
      <c r="V41" s="709"/>
      <c r="W41" s="710" t="e">
        <f t="shared" si="0"/>
        <v>#DIV/0!</v>
      </c>
      <c r="X41" s="709"/>
      <c r="Y41" s="709"/>
      <c r="Z41" s="709"/>
      <c r="AA41" s="713" t="e">
        <f t="shared" si="15"/>
        <v>#DIV/0!</v>
      </c>
    </row>
    <row r="42" spans="1:27" x14ac:dyDescent="0.2">
      <c r="A42" s="8"/>
      <c r="B42" s="8"/>
      <c r="C42" s="305"/>
      <c r="D42" s="203"/>
      <c r="E42" s="714" t="s">
        <v>244</v>
      </c>
      <c r="F42" s="61">
        <f>Vphyshab!E16</f>
        <v>0.4705882352941177</v>
      </c>
      <c r="G42" s="63">
        <f>Vphyshab!F16</f>
        <v>0.77647058823529413</v>
      </c>
      <c r="H42" s="63">
        <f>Vphyshab!G16</f>
        <v>0</v>
      </c>
      <c r="I42" s="63">
        <f>Vphyshab!H16</f>
        <v>0</v>
      </c>
      <c r="J42" s="63">
        <f>Vphyshab!I16</f>
        <v>0</v>
      </c>
      <c r="K42" s="63">
        <f>Vphyshab!J16</f>
        <v>0</v>
      </c>
      <c r="L42" s="63">
        <f>Vphyshab!K16</f>
        <v>0</v>
      </c>
      <c r="M42" s="63">
        <f>Vphyshab!L16</f>
        <v>0</v>
      </c>
      <c r="N42" s="63">
        <f>Vphyshab!M16</f>
        <v>0</v>
      </c>
      <c r="O42" s="63">
        <f>Vphyshab!N16</f>
        <v>0</v>
      </c>
      <c r="P42" s="61">
        <f>Vphyshab!B16</f>
        <v>0</v>
      </c>
      <c r="Q42" s="63">
        <f>Vphyshab!C16</f>
        <v>0</v>
      </c>
      <c r="R42" s="63">
        <f>Vphyshab!D16</f>
        <v>0</v>
      </c>
      <c r="S42" s="65"/>
      <c r="T42" s="61"/>
      <c r="U42" s="63"/>
      <c r="W42" s="65" t="e">
        <f t="shared" si="0"/>
        <v>#DIV/0!</v>
      </c>
      <c r="X42" s="61"/>
      <c r="Y42" s="63"/>
      <c r="AA42" s="65" t="e">
        <f t="shared" si="15"/>
        <v>#DIV/0!</v>
      </c>
    </row>
    <row r="43" spans="1:27" x14ac:dyDescent="0.2">
      <c r="A43" s="8"/>
      <c r="B43" s="8"/>
      <c r="C43" s="305"/>
      <c r="D43" s="203"/>
      <c r="E43" s="714" t="s">
        <v>245</v>
      </c>
      <c r="F43" s="61">
        <f>Vwatqual!E13</f>
        <v>0.21000000000000002</v>
      </c>
      <c r="G43" s="63">
        <f>Vwatqual!F13</f>
        <v>0.42000000000000004</v>
      </c>
      <c r="H43" s="63" t="e">
        <f>Vwatqual!G13</f>
        <v>#DIV/0!</v>
      </c>
      <c r="I43" s="63" t="e">
        <f>Vwatqual!H13</f>
        <v>#DIV/0!</v>
      </c>
      <c r="J43" s="63" t="e">
        <f>Vwatqual!I13</f>
        <v>#DIV/0!</v>
      </c>
      <c r="K43" s="63" t="e">
        <f>Vwatqual!J13</f>
        <v>#DIV/0!</v>
      </c>
      <c r="L43" s="63" t="e">
        <f>Vwatqual!K13</f>
        <v>#DIV/0!</v>
      </c>
      <c r="M43" s="63" t="e">
        <f>Vwatqual!L13</f>
        <v>#DIV/0!</v>
      </c>
      <c r="N43" s="63" t="e">
        <f>Vwatqual!M13</f>
        <v>#DIV/0!</v>
      </c>
      <c r="O43" s="63" t="e">
        <f>Vwatqual!N13</f>
        <v>#DIV/0!</v>
      </c>
      <c r="P43" s="61" t="e">
        <f>Vwatqual!B13</f>
        <v>#DIV/0!</v>
      </c>
      <c r="Q43" s="63" t="e">
        <f>Vwatqual!C13</f>
        <v>#DIV/0!</v>
      </c>
      <c r="R43" s="63" t="e">
        <f>Vwatqual!D13</f>
        <v>#DIV/0!</v>
      </c>
      <c r="S43" s="65"/>
      <c r="T43" s="61"/>
      <c r="U43" s="63"/>
      <c r="W43" s="65" t="e">
        <f t="shared" si="0"/>
        <v>#DIV/0!</v>
      </c>
      <c r="X43" s="61"/>
      <c r="Y43" s="63"/>
      <c r="AA43" s="65" t="e">
        <f t="shared" si="15"/>
        <v>#DIV/0!</v>
      </c>
    </row>
    <row r="44" spans="1:27" x14ac:dyDescent="0.2">
      <c r="A44" s="8"/>
      <c r="B44" s="8"/>
      <c r="C44" s="305"/>
      <c r="D44" s="203"/>
      <c r="E44" s="714" t="s">
        <v>550</v>
      </c>
      <c r="F44" s="61">
        <f>Vimperv!B29</f>
        <v>0.7</v>
      </c>
      <c r="G44" s="63">
        <f>Vimperv!B30</f>
        <v>0.3</v>
      </c>
      <c r="H44" s="63">
        <f>Vimperv!B31</f>
        <v>0</v>
      </c>
      <c r="I44" s="63">
        <f>Vimperv!B32</f>
        <v>0</v>
      </c>
      <c r="J44" s="63">
        <f>Vimperv!B33</f>
        <v>0</v>
      </c>
      <c r="K44" s="63">
        <f>Vimperv!B34</f>
        <v>0</v>
      </c>
      <c r="L44" s="63">
        <f>Vimperv!B35</f>
        <v>0</v>
      </c>
      <c r="M44" s="63">
        <f>Vimperv!B36</f>
        <v>0</v>
      </c>
      <c r="N44" s="63">
        <f>Vimperv!B37</f>
        <v>0</v>
      </c>
      <c r="O44" s="63">
        <f>Vimperv!B38</f>
        <v>0</v>
      </c>
      <c r="P44" s="61">
        <f>Vimperv!B24</f>
        <v>0</v>
      </c>
      <c r="Q44" s="63">
        <f>Vimperv!B25</f>
        <v>0</v>
      </c>
      <c r="R44" s="63">
        <f>Vimperv!B26</f>
        <v>0</v>
      </c>
      <c r="S44" s="65"/>
      <c r="T44" s="61"/>
      <c r="U44" s="63"/>
      <c r="W44" s="65" t="e">
        <f t="shared" si="0"/>
        <v>#DIV/0!</v>
      </c>
      <c r="X44" s="61"/>
      <c r="Y44" s="63"/>
      <c r="AA44" s="65" t="e">
        <f t="shared" si="15"/>
        <v>#DIV/0!</v>
      </c>
    </row>
    <row r="45" spans="1:27" s="4" customFormat="1" ht="13.5" thickBot="1" x14ac:dyDescent="0.25">
      <c r="A45" s="172" t="s">
        <v>264</v>
      </c>
      <c r="B45" s="172">
        <v>4.1100000000000003</v>
      </c>
      <c r="C45" s="705" t="s">
        <v>246</v>
      </c>
      <c r="D45" s="706"/>
      <c r="E45" s="707" t="s">
        <v>252</v>
      </c>
      <c r="F45" s="708">
        <f t="shared" ref="F45:O45" si="17">(((F43+F44)/2)+F42)/2</f>
        <v>0.4627941176470588</v>
      </c>
      <c r="G45" s="709">
        <f t="shared" si="17"/>
        <v>0.56823529411764706</v>
      </c>
      <c r="H45" s="709" t="e">
        <f t="shared" si="17"/>
        <v>#DIV/0!</v>
      </c>
      <c r="I45" s="709" t="e">
        <f t="shared" si="17"/>
        <v>#DIV/0!</v>
      </c>
      <c r="J45" s="709" t="e">
        <f t="shared" si="17"/>
        <v>#DIV/0!</v>
      </c>
      <c r="K45" s="709" t="e">
        <f t="shared" si="17"/>
        <v>#DIV/0!</v>
      </c>
      <c r="L45" s="709" t="e">
        <f t="shared" si="17"/>
        <v>#DIV/0!</v>
      </c>
      <c r="M45" s="709" t="e">
        <f t="shared" si="17"/>
        <v>#DIV/0!</v>
      </c>
      <c r="N45" s="709" t="e">
        <f t="shared" si="17"/>
        <v>#DIV/0!</v>
      </c>
      <c r="O45" s="709" t="e">
        <f t="shared" si="17"/>
        <v>#DIV/0!</v>
      </c>
      <c r="P45" s="708" t="e">
        <f>(((P43+P44)/2)+P42)/2</f>
        <v>#DIV/0!</v>
      </c>
      <c r="Q45" s="709" t="e">
        <f>(((Q43+Q44)/2)+Q42)/2</f>
        <v>#DIV/0!</v>
      </c>
      <c r="R45" s="709" t="e">
        <f>(((R43+R44)/2)+R42)/2</f>
        <v>#DIV/0!</v>
      </c>
      <c r="S45" s="710"/>
      <c r="T45" s="708"/>
      <c r="U45" s="709"/>
      <c r="V45" s="709"/>
      <c r="W45" s="710" t="e">
        <f t="shared" si="0"/>
        <v>#DIV/0!</v>
      </c>
      <c r="X45" s="709"/>
      <c r="Y45" s="709"/>
      <c r="Z45" s="709"/>
      <c r="AA45" s="711" t="e">
        <f t="shared" si="15"/>
        <v>#DIV/0!</v>
      </c>
    </row>
    <row r="46" spans="1:27" s="4" customFormat="1" ht="42" customHeight="1" thickBot="1" x14ac:dyDescent="0.25">
      <c r="A46" s="321"/>
      <c r="B46" s="321"/>
      <c r="C46" s="664"/>
      <c r="D46" s="655"/>
      <c r="E46" s="656" t="s">
        <v>464</v>
      </c>
      <c r="F46" s="657">
        <f t="shared" ref="F46:O46" si="18">AVERAGE(F41,F45)</f>
        <v>0.66889705882352946</v>
      </c>
      <c r="G46" s="658">
        <f t="shared" si="18"/>
        <v>0.72161764705882359</v>
      </c>
      <c r="H46" s="658" t="e">
        <f t="shared" si="18"/>
        <v>#DIV/0!</v>
      </c>
      <c r="I46" s="658" t="e">
        <f t="shared" si="18"/>
        <v>#DIV/0!</v>
      </c>
      <c r="J46" s="658" t="e">
        <f t="shared" si="18"/>
        <v>#DIV/0!</v>
      </c>
      <c r="K46" s="658" t="e">
        <f t="shared" si="18"/>
        <v>#DIV/0!</v>
      </c>
      <c r="L46" s="658" t="e">
        <f t="shared" si="18"/>
        <v>#DIV/0!</v>
      </c>
      <c r="M46" s="658" t="e">
        <f t="shared" si="18"/>
        <v>#DIV/0!</v>
      </c>
      <c r="N46" s="658" t="e">
        <f t="shared" si="18"/>
        <v>#DIV/0!</v>
      </c>
      <c r="O46" s="658" t="e">
        <f t="shared" si="18"/>
        <v>#DIV/0!</v>
      </c>
      <c r="P46" s="657" t="e">
        <f>AVERAGE(P41,P45)</f>
        <v>#DIV/0!</v>
      </c>
      <c r="Q46" s="658" t="e">
        <f>AVERAGE(Q41,Q45)</f>
        <v>#DIV/0!</v>
      </c>
      <c r="R46" s="658" t="e">
        <f>AVERAGE(R41,R45)</f>
        <v>#DIV/0!</v>
      </c>
      <c r="S46" s="661"/>
      <c r="T46" s="657"/>
      <c r="U46" s="658"/>
      <c r="V46" s="658"/>
      <c r="W46" s="661" t="e">
        <f t="shared" si="0"/>
        <v>#DIV/0!</v>
      </c>
      <c r="X46" s="658"/>
      <c r="Y46" s="658"/>
      <c r="Z46" s="658"/>
      <c r="AA46" s="658" t="e">
        <f>AVERAGE(AA41,AA45)</f>
        <v>#DIV/0!</v>
      </c>
    </row>
    <row r="47" spans="1:27" s="322" customFormat="1" x14ac:dyDescent="0.2">
      <c r="D47" s="203"/>
      <c r="E47" s="647" t="s">
        <v>259</v>
      </c>
      <c r="F47" s="61">
        <f>Vfish!E9</f>
        <v>0</v>
      </c>
      <c r="G47" s="63">
        <f>Vfish!F9</f>
        <v>0</v>
      </c>
      <c r="H47" s="63">
        <f>Vfish!G9</f>
        <v>0</v>
      </c>
      <c r="I47" s="63">
        <f>Vfish!H9</f>
        <v>0</v>
      </c>
      <c r="J47" s="63">
        <f>Vfish!I9</f>
        <v>0</v>
      </c>
      <c r="K47" s="63">
        <f>Vfish!J9</f>
        <v>0</v>
      </c>
      <c r="L47" s="63">
        <f>Vfish!K9</f>
        <v>0</v>
      </c>
      <c r="M47" s="63">
        <f>Vfish!L9</f>
        <v>0</v>
      </c>
      <c r="N47" s="63">
        <f>Vfish!M9</f>
        <v>0</v>
      </c>
      <c r="O47" s="63">
        <f>Vfish!N9</f>
        <v>0</v>
      </c>
      <c r="P47" s="61">
        <f>Vfish!B9</f>
        <v>0</v>
      </c>
      <c r="Q47" s="67">
        <f>Vfish!C9</f>
        <v>0</v>
      </c>
      <c r="R47" s="63">
        <f>Vfish!D9</f>
        <v>0</v>
      </c>
      <c r="S47" s="65"/>
      <c r="T47" s="61"/>
      <c r="U47" s="63"/>
      <c r="V47" s="63"/>
      <c r="W47" s="65" t="e">
        <f t="shared" si="0"/>
        <v>#DIV/0!</v>
      </c>
      <c r="X47" s="61"/>
      <c r="Y47" s="63"/>
      <c r="Z47" s="63"/>
      <c r="AA47" s="65" t="e">
        <f t="shared" ref="AA47:AA54" si="19">AVERAGE(X47:Z47)</f>
        <v>#DIV/0!</v>
      </c>
    </row>
    <row r="48" spans="1:27" s="4" customFormat="1" ht="13.5" thickBot="1" x14ac:dyDescent="0.25">
      <c r="A48" s="172" t="s">
        <v>265</v>
      </c>
      <c r="B48" s="172">
        <v>4.12</v>
      </c>
      <c r="C48" s="648" t="s">
        <v>247</v>
      </c>
      <c r="D48" s="649"/>
      <c r="E48" s="649" t="s">
        <v>252</v>
      </c>
      <c r="F48" s="650">
        <f t="shared" ref="F48:O48" si="20">F47</f>
        <v>0</v>
      </c>
      <c r="G48" s="651">
        <f t="shared" si="20"/>
        <v>0</v>
      </c>
      <c r="H48" s="651">
        <f t="shared" si="20"/>
        <v>0</v>
      </c>
      <c r="I48" s="651">
        <f t="shared" si="20"/>
        <v>0</v>
      </c>
      <c r="J48" s="651">
        <f t="shared" si="20"/>
        <v>0</v>
      </c>
      <c r="K48" s="651">
        <f t="shared" si="20"/>
        <v>0</v>
      </c>
      <c r="L48" s="651">
        <f t="shared" si="20"/>
        <v>0</v>
      </c>
      <c r="M48" s="651">
        <f t="shared" si="20"/>
        <v>0</v>
      </c>
      <c r="N48" s="651">
        <f t="shared" si="20"/>
        <v>0</v>
      </c>
      <c r="O48" s="652">
        <f t="shared" si="20"/>
        <v>0</v>
      </c>
      <c r="P48" s="650">
        <f t="shared" ref="P48:W48" si="21">P47</f>
        <v>0</v>
      </c>
      <c r="Q48" s="650">
        <f t="shared" si="21"/>
        <v>0</v>
      </c>
      <c r="R48" s="650">
        <f t="shared" si="21"/>
        <v>0</v>
      </c>
      <c r="S48" s="650"/>
      <c r="T48" s="651"/>
      <c r="U48" s="651"/>
      <c r="V48" s="651"/>
      <c r="W48" s="653" t="e">
        <f t="shared" si="21"/>
        <v>#DIV/0!</v>
      </c>
      <c r="X48" s="651"/>
      <c r="Y48" s="651"/>
      <c r="Z48" s="651"/>
      <c r="AA48" s="654" t="e">
        <f t="shared" si="19"/>
        <v>#DIV/0!</v>
      </c>
    </row>
    <row r="49" spans="1:27" x14ac:dyDescent="0.2">
      <c r="A49" s="8"/>
      <c r="B49" s="305"/>
      <c r="E49" s="647" t="s">
        <v>257</v>
      </c>
      <c r="F49" s="66" t="e">
        <f>Vmci!V217</f>
        <v>#DIV/0!</v>
      </c>
      <c r="G49" s="67" t="e">
        <f>Vmci!W217</f>
        <v>#DIV/0!</v>
      </c>
      <c r="H49" s="67" t="e">
        <f>Vmci!X217</f>
        <v>#DIV/0!</v>
      </c>
      <c r="I49" s="67" t="e">
        <f>Vmci!Y217</f>
        <v>#DIV/0!</v>
      </c>
      <c r="J49" s="67" t="e">
        <f>Vmci!Z217</f>
        <v>#DIV/0!</v>
      </c>
      <c r="K49" s="67" t="e">
        <f>Vmci!AA217</f>
        <v>#DIV/0!</v>
      </c>
      <c r="L49" s="67" t="e">
        <f>Vmci!AB217</f>
        <v>#DIV/0!</v>
      </c>
      <c r="M49" s="67" t="e">
        <f>Vmci!AC217</f>
        <v>#DIV/0!</v>
      </c>
      <c r="N49" s="67" t="e">
        <f>Vmci!AD217</f>
        <v>#DIV/0!</v>
      </c>
      <c r="O49" s="68" t="e">
        <f>Vmci!AE217</f>
        <v>#DIV/0!</v>
      </c>
      <c r="P49" s="66" t="e">
        <f>Vmci!S217</f>
        <v>#DIV/0!</v>
      </c>
      <c r="Q49" s="67" t="e">
        <f>Vmci!T217</f>
        <v>#DIV/0!</v>
      </c>
      <c r="R49" s="68" t="e">
        <f>Vmci!U217</f>
        <v>#DIV/0!</v>
      </c>
      <c r="S49" s="65"/>
      <c r="T49" s="61"/>
      <c r="U49" s="63"/>
      <c r="W49" s="65" t="e">
        <f t="shared" si="0"/>
        <v>#DIV/0!</v>
      </c>
      <c r="X49" s="61"/>
      <c r="Y49" s="63"/>
      <c r="AA49" s="65" t="e">
        <f t="shared" si="19"/>
        <v>#DIV/0!</v>
      </c>
    </row>
    <row r="50" spans="1:27" x14ac:dyDescent="0.2">
      <c r="A50" s="8"/>
      <c r="B50" s="305"/>
      <c r="E50" s="647" t="s">
        <v>258</v>
      </c>
      <c r="F50" s="61" t="e">
        <f>Vept!E16</f>
        <v>#VALUE!</v>
      </c>
      <c r="G50" s="63" t="e">
        <f>Vept!F16</f>
        <v>#VALUE!</v>
      </c>
      <c r="H50" s="63" t="e">
        <f>Vept!G16</f>
        <v>#VALUE!</v>
      </c>
      <c r="I50" s="63" t="e">
        <f>Vept!H16</f>
        <v>#VALUE!</v>
      </c>
      <c r="J50" s="63" t="e">
        <f>Vept!I16</f>
        <v>#VALUE!</v>
      </c>
      <c r="K50" s="63" t="e">
        <f>Vept!J16</f>
        <v>#VALUE!</v>
      </c>
      <c r="L50" s="63" t="e">
        <f>Vept!K16</f>
        <v>#VALUE!</v>
      </c>
      <c r="M50" s="63" t="e">
        <f>Vept!L16</f>
        <v>#VALUE!</v>
      </c>
      <c r="N50" s="63" t="e">
        <f>Vept!M16</f>
        <v>#VALUE!</v>
      </c>
      <c r="O50" s="64" t="e">
        <f>Vept!N16</f>
        <v>#VALUE!</v>
      </c>
      <c r="P50" s="61" t="e">
        <f>Vept!B16</f>
        <v>#VALUE!</v>
      </c>
      <c r="Q50" s="63" t="e">
        <f>Vept!C16</f>
        <v>#VALUE!</v>
      </c>
      <c r="R50" s="64" t="e">
        <f>Vept!D16</f>
        <v>#VALUE!</v>
      </c>
      <c r="S50" s="65"/>
      <c r="T50" s="61"/>
      <c r="U50" s="63"/>
      <c r="W50" s="65" t="e">
        <f t="shared" si="0"/>
        <v>#DIV/0!</v>
      </c>
      <c r="X50" s="61"/>
      <c r="Y50" s="63"/>
      <c r="AA50" s="65" t="e">
        <f t="shared" si="19"/>
        <v>#DIV/0!</v>
      </c>
    </row>
    <row r="51" spans="1:27" x14ac:dyDescent="0.2">
      <c r="A51" s="8"/>
      <c r="B51" s="8"/>
      <c r="C51" s="305"/>
      <c r="D51" s="203"/>
      <c r="E51" s="647" t="s">
        <v>262</v>
      </c>
      <c r="F51" s="61">
        <f>Vinvert!G62</f>
        <v>1</v>
      </c>
      <c r="G51" s="63">
        <f>Vinvert!H62</f>
        <v>1</v>
      </c>
      <c r="H51" s="63">
        <f>Vinvert!I62</f>
        <v>1</v>
      </c>
      <c r="I51" s="63">
        <f>Vinvert!J62</f>
        <v>1</v>
      </c>
      <c r="J51" s="63">
        <f>Vinvert!K62</f>
        <v>1</v>
      </c>
      <c r="K51" s="63">
        <f>Vinvert!L62</f>
        <v>1</v>
      </c>
      <c r="L51" s="63">
        <f>Vinvert!M62</f>
        <v>1</v>
      </c>
      <c r="M51" s="63">
        <f>Vinvert!N62</f>
        <v>1</v>
      </c>
      <c r="N51" s="63">
        <f>Vinvert!O62</f>
        <v>1</v>
      </c>
      <c r="O51" s="63">
        <f>Vinvert!P62</f>
        <v>1</v>
      </c>
      <c r="P51" s="61">
        <f>Vinvert!D62</f>
        <v>1</v>
      </c>
      <c r="Q51" s="63">
        <f>Vinvert!E62</f>
        <v>1</v>
      </c>
      <c r="R51" s="64">
        <f>Vinvert!F62</f>
        <v>1</v>
      </c>
      <c r="S51" s="65"/>
      <c r="U51" s="63"/>
      <c r="W51" s="65" t="e">
        <f>AVERAGE(T51:V51)</f>
        <v>#DIV/0!</v>
      </c>
      <c r="X51" s="61"/>
      <c r="Y51" s="63"/>
      <c r="AA51" s="65" t="e">
        <f>AVERAGE(X51:Z51)</f>
        <v>#DIV/0!</v>
      </c>
    </row>
    <row r="52" spans="1:27" s="4" customFormat="1" ht="13.5" thickBot="1" x14ac:dyDescent="0.25">
      <c r="A52" s="172" t="s">
        <v>265</v>
      </c>
      <c r="B52" s="324">
        <v>4.13</v>
      </c>
      <c r="C52" s="648" t="s">
        <v>248</v>
      </c>
      <c r="D52" s="649"/>
      <c r="E52" s="649" t="s">
        <v>252</v>
      </c>
      <c r="F52" s="700" t="e">
        <f>(F49+F50+F51)/3</f>
        <v>#DIV/0!</v>
      </c>
      <c r="G52" s="701" t="e">
        <f t="shared" ref="G52:R52" si="22">(G49+G50+G51)/3</f>
        <v>#DIV/0!</v>
      </c>
      <c r="H52" s="701" t="e">
        <f t="shared" si="22"/>
        <v>#DIV/0!</v>
      </c>
      <c r="I52" s="701" t="e">
        <f t="shared" si="22"/>
        <v>#DIV/0!</v>
      </c>
      <c r="J52" s="701" t="e">
        <f t="shared" si="22"/>
        <v>#DIV/0!</v>
      </c>
      <c r="K52" s="701" t="e">
        <f t="shared" si="22"/>
        <v>#DIV/0!</v>
      </c>
      <c r="L52" s="701" t="e">
        <f t="shared" si="22"/>
        <v>#DIV/0!</v>
      </c>
      <c r="M52" s="701" t="e">
        <f t="shared" si="22"/>
        <v>#DIV/0!</v>
      </c>
      <c r="N52" s="701" t="e">
        <f t="shared" si="22"/>
        <v>#DIV/0!</v>
      </c>
      <c r="O52" s="701" t="e">
        <f t="shared" si="22"/>
        <v>#DIV/0!</v>
      </c>
      <c r="P52" s="702" t="e">
        <f t="shared" si="22"/>
        <v>#DIV/0!</v>
      </c>
      <c r="Q52" s="703" t="e">
        <f t="shared" si="22"/>
        <v>#DIV/0!</v>
      </c>
      <c r="R52" s="703" t="e">
        <f t="shared" si="22"/>
        <v>#DIV/0!</v>
      </c>
      <c r="S52" s="653"/>
      <c r="T52" s="702"/>
      <c r="U52" s="703"/>
      <c r="V52" s="703"/>
      <c r="W52" s="653" t="e">
        <f t="shared" si="0"/>
        <v>#DIV/0!</v>
      </c>
      <c r="X52" s="703"/>
      <c r="Y52" s="703"/>
      <c r="Z52" s="703"/>
      <c r="AA52" s="654" t="e">
        <f t="shared" si="19"/>
        <v>#DIV/0!</v>
      </c>
    </row>
    <row r="53" spans="1:27" x14ac:dyDescent="0.2">
      <c r="A53" s="8"/>
      <c r="B53" s="8"/>
      <c r="C53" s="305"/>
      <c r="D53" s="203"/>
      <c r="E53" s="647" t="s">
        <v>255</v>
      </c>
      <c r="F53" s="75">
        <f>Vripcond!M22</f>
        <v>0.22</v>
      </c>
      <c r="G53" s="76">
        <f>Vripcond!P22</f>
        <v>0.59</v>
      </c>
      <c r="H53" s="76">
        <f>Vripcond!S22</f>
        <v>0</v>
      </c>
      <c r="I53" s="76">
        <f>Vripcond!V22</f>
        <v>0</v>
      </c>
      <c r="J53" s="76">
        <f>Vripcond!Y22</f>
        <v>0</v>
      </c>
      <c r="K53" s="76">
        <f>Vripcond!AB22</f>
        <v>0</v>
      </c>
      <c r="L53" s="76">
        <f>Vripcond!AE22</f>
        <v>0</v>
      </c>
      <c r="M53" s="76">
        <f>Vripcond!AH22</f>
        <v>0</v>
      </c>
      <c r="N53" s="76">
        <f>Vripcond!AK22</f>
        <v>0</v>
      </c>
      <c r="O53" s="76">
        <f>Vripcond!AN22</f>
        <v>0</v>
      </c>
      <c r="P53" s="61">
        <f>Vripcond!D22</f>
        <v>0</v>
      </c>
      <c r="Q53" s="63">
        <f>Vripcond!G22</f>
        <v>0</v>
      </c>
      <c r="R53" s="64">
        <f>Vripcond!J22</f>
        <v>0</v>
      </c>
      <c r="S53" s="65"/>
      <c r="T53" s="61"/>
      <c r="U53" s="63"/>
      <c r="W53" s="65" t="e">
        <f t="shared" si="0"/>
        <v>#DIV/0!</v>
      </c>
      <c r="X53" s="61"/>
      <c r="Y53" s="67"/>
      <c r="AA53" s="65" t="e">
        <f t="shared" si="19"/>
        <v>#DIV/0!</v>
      </c>
    </row>
    <row r="54" spans="1:27" x14ac:dyDescent="0.2">
      <c r="A54" s="8"/>
      <c r="B54" s="8"/>
      <c r="C54" s="305"/>
      <c r="D54" s="203"/>
      <c r="E54" s="647" t="s">
        <v>256</v>
      </c>
      <c r="F54" s="75">
        <f>Vripconn!D14</f>
        <v>0.5</v>
      </c>
      <c r="G54" s="76">
        <f>Vripconn!$D15</f>
        <v>0.65</v>
      </c>
      <c r="H54" s="76" t="e">
        <f>Vripconn!$D16</f>
        <v>#VALUE!</v>
      </c>
      <c r="I54" s="76" t="e">
        <f>Vripconn!$D17</f>
        <v>#VALUE!</v>
      </c>
      <c r="J54" s="76" t="e">
        <f>Vripconn!$D18</f>
        <v>#VALUE!</v>
      </c>
      <c r="K54" s="76" t="e">
        <f>Vripconn!$D19</f>
        <v>#VALUE!</v>
      </c>
      <c r="L54" s="76" t="e">
        <f>Vripconn!$D20</f>
        <v>#VALUE!</v>
      </c>
      <c r="M54" s="76" t="e">
        <f>Vripconn!$D21</f>
        <v>#VALUE!</v>
      </c>
      <c r="N54" s="76" t="e">
        <f>Vripconn!$D22</f>
        <v>#VALUE!</v>
      </c>
      <c r="O54" s="76" t="e">
        <f>Vripconn!$D23</f>
        <v>#VALUE!</v>
      </c>
      <c r="P54" s="75" t="e">
        <f>Vripconn!D9</f>
        <v>#VALUE!</v>
      </c>
      <c r="Q54" s="76" t="e">
        <f>Vripconn!D10</f>
        <v>#VALUE!</v>
      </c>
      <c r="R54" s="76" t="e">
        <f>Vripconn!D11</f>
        <v>#VALUE!</v>
      </c>
      <c r="S54" s="65"/>
      <c r="T54" s="61"/>
      <c r="U54" s="63"/>
      <c r="W54" s="65" t="e">
        <f t="shared" si="0"/>
        <v>#DIV/0!</v>
      </c>
      <c r="X54" s="61"/>
      <c r="Y54" s="63"/>
      <c r="AA54" s="65" t="e">
        <f t="shared" si="19"/>
        <v>#DIV/0!</v>
      </c>
    </row>
    <row r="55" spans="1:27" s="4" customFormat="1" ht="13.5" thickBot="1" x14ac:dyDescent="0.25">
      <c r="A55" s="172" t="s">
        <v>265</v>
      </c>
      <c r="B55" s="172">
        <v>4.1399999999999997</v>
      </c>
      <c r="C55" s="648" t="s">
        <v>249</v>
      </c>
      <c r="D55" s="649"/>
      <c r="E55" s="704" t="s">
        <v>252</v>
      </c>
      <c r="F55" s="650">
        <f>F53*F54</f>
        <v>0.11</v>
      </c>
      <c r="G55" s="651">
        <f t="shared" ref="G55:R55" si="23">G53*G54</f>
        <v>0.38350000000000001</v>
      </c>
      <c r="H55" s="651" t="e">
        <f t="shared" si="23"/>
        <v>#VALUE!</v>
      </c>
      <c r="I55" s="651" t="e">
        <f t="shared" si="23"/>
        <v>#VALUE!</v>
      </c>
      <c r="J55" s="651" t="e">
        <f t="shared" si="23"/>
        <v>#VALUE!</v>
      </c>
      <c r="K55" s="651" t="e">
        <f t="shared" si="23"/>
        <v>#VALUE!</v>
      </c>
      <c r="L55" s="651" t="e">
        <f t="shared" si="23"/>
        <v>#VALUE!</v>
      </c>
      <c r="M55" s="651" t="e">
        <f t="shared" si="23"/>
        <v>#VALUE!</v>
      </c>
      <c r="N55" s="651" t="e">
        <f t="shared" si="23"/>
        <v>#VALUE!</v>
      </c>
      <c r="O55" s="650" t="e">
        <f t="shared" si="23"/>
        <v>#VALUE!</v>
      </c>
      <c r="P55" s="650" t="e">
        <f t="shared" si="23"/>
        <v>#VALUE!</v>
      </c>
      <c r="Q55" s="651" t="e">
        <f t="shared" si="23"/>
        <v>#VALUE!</v>
      </c>
      <c r="R55" s="650" t="e">
        <f t="shared" si="23"/>
        <v>#VALUE!</v>
      </c>
      <c r="S55" s="650"/>
      <c r="T55" s="650"/>
      <c r="U55" s="651"/>
      <c r="V55" s="650"/>
      <c r="W55" s="650" t="e">
        <f>SUM(W53:W54)/3</f>
        <v>#DIV/0!</v>
      </c>
      <c r="X55" s="650"/>
      <c r="Y55" s="651"/>
      <c r="Z55" s="651"/>
      <c r="AA55" s="650" t="e">
        <f>SUM(AA53:AA54)/3</f>
        <v>#DIV/0!</v>
      </c>
    </row>
    <row r="56" spans="1:27" s="322" customFormat="1" ht="41.25" customHeight="1" thickBot="1" x14ac:dyDescent="0.25">
      <c r="A56" s="320"/>
      <c r="B56" s="321"/>
      <c r="C56" s="321"/>
      <c r="D56" s="655"/>
      <c r="E56" s="656" t="s">
        <v>465</v>
      </c>
      <c r="F56" s="657" t="e">
        <f>AVERAGE(F48,F52,F55)</f>
        <v>#DIV/0!</v>
      </c>
      <c r="G56" s="658" t="e">
        <f t="shared" ref="G56:W56" si="24">AVERAGE(G48,G52,G55)</f>
        <v>#DIV/0!</v>
      </c>
      <c r="H56" s="658" t="e">
        <f t="shared" si="24"/>
        <v>#DIV/0!</v>
      </c>
      <c r="I56" s="658" t="e">
        <f t="shared" si="24"/>
        <v>#DIV/0!</v>
      </c>
      <c r="J56" s="658" t="e">
        <f t="shared" si="24"/>
        <v>#DIV/0!</v>
      </c>
      <c r="K56" s="658" t="e">
        <f t="shared" si="24"/>
        <v>#DIV/0!</v>
      </c>
      <c r="L56" s="658" t="e">
        <f t="shared" si="24"/>
        <v>#DIV/0!</v>
      </c>
      <c r="M56" s="658" t="e">
        <f t="shared" si="24"/>
        <v>#DIV/0!</v>
      </c>
      <c r="N56" s="658" t="e">
        <f t="shared" si="24"/>
        <v>#DIV/0!</v>
      </c>
      <c r="O56" s="658" t="e">
        <f t="shared" si="24"/>
        <v>#DIV/0!</v>
      </c>
      <c r="P56" s="657" t="e">
        <f t="shared" si="24"/>
        <v>#DIV/0!</v>
      </c>
      <c r="Q56" s="658" t="e">
        <f t="shared" si="24"/>
        <v>#DIV/0!</v>
      </c>
      <c r="R56" s="658" t="e">
        <f t="shared" si="24"/>
        <v>#DIV/0!</v>
      </c>
      <c r="S56" s="661"/>
      <c r="T56" s="657"/>
      <c r="U56" s="658"/>
      <c r="V56" s="658"/>
      <c r="W56" s="661" t="e">
        <f t="shared" si="24"/>
        <v>#DIV/0!</v>
      </c>
      <c r="X56" s="658"/>
      <c r="Y56" s="658"/>
      <c r="Z56" s="658"/>
      <c r="AA56" s="658" t="e">
        <f>AVERAGE(AA48,AA52,#REF!,AA55)</f>
        <v>#REF!</v>
      </c>
    </row>
    <row r="57" spans="1:27" s="322" customFormat="1" x14ac:dyDescent="0.2">
      <c r="A57" s="304"/>
      <c r="B57" s="304"/>
      <c r="C57" s="304"/>
      <c r="D57" s="325"/>
      <c r="E57" s="77"/>
      <c r="F57" s="669">
        <f>AVERAGE(F55,F45,F41,F36,F33,F30,F27,F25,F22,F19,F17,F14)</f>
        <v>0.5455179308565532</v>
      </c>
      <c r="G57" s="669">
        <f>AVERAGE(G55,G45,G41,G36,G33,G30,G27,G25,G22,G19,G17,G14)</f>
        <v>0.64821785345717242</v>
      </c>
      <c r="H57" s="670"/>
      <c r="I57" s="670"/>
      <c r="J57" s="670"/>
      <c r="K57" s="670"/>
      <c r="L57" s="670"/>
      <c r="M57" s="670"/>
      <c r="N57" s="670"/>
      <c r="O57" s="671"/>
      <c r="P57" s="669"/>
      <c r="Q57" s="670"/>
      <c r="R57" s="68"/>
      <c r="S57" s="526"/>
      <c r="T57" s="672"/>
      <c r="U57" s="673"/>
      <c r="V57" s="68"/>
      <c r="W57" s="80"/>
      <c r="X57" s="674"/>
      <c r="Y57" s="675"/>
      <c r="Z57" s="68"/>
      <c r="AA57" s="676"/>
    </row>
    <row r="58" spans="1:27" ht="52.5" customHeight="1" thickBot="1" x14ac:dyDescent="0.25">
      <c r="A58" s="740" t="s">
        <v>266</v>
      </c>
      <c r="B58" s="719"/>
      <c r="C58" s="719"/>
      <c r="D58" s="719"/>
      <c r="E58" s="7"/>
      <c r="F58" s="665" t="e">
        <f>AVERAGE(F55,F52,F48,F45,F41,F36,F33,F30,F27,F25,F22,F19,F17,F14)</f>
        <v>#DIV/0!</v>
      </c>
      <c r="G58" s="666" t="e">
        <f t="shared" ref="G58:W58" si="25">AVERAGE(G55,G52,G48,G45,G41,G36,G33,G30,G27,G25,G22,G19,G17,G14)</f>
        <v>#DIV/0!</v>
      </c>
      <c r="H58" s="666" t="e">
        <f t="shared" si="25"/>
        <v>#VALUE!</v>
      </c>
      <c r="I58" s="666" t="e">
        <f t="shared" si="25"/>
        <v>#VALUE!</v>
      </c>
      <c r="J58" s="666" t="e">
        <f t="shared" si="25"/>
        <v>#VALUE!</v>
      </c>
      <c r="K58" s="666" t="e">
        <f t="shared" si="25"/>
        <v>#VALUE!</v>
      </c>
      <c r="L58" s="666" t="e">
        <f t="shared" si="25"/>
        <v>#VALUE!</v>
      </c>
      <c r="M58" s="666" t="e">
        <f t="shared" si="25"/>
        <v>#VALUE!</v>
      </c>
      <c r="N58" s="666" t="e">
        <f t="shared" si="25"/>
        <v>#VALUE!</v>
      </c>
      <c r="O58" s="667" t="e">
        <f t="shared" si="25"/>
        <v>#VALUE!</v>
      </c>
      <c r="P58" s="665" t="e">
        <f t="shared" si="25"/>
        <v>#VALUE!</v>
      </c>
      <c r="Q58" s="666" t="e">
        <f t="shared" si="25"/>
        <v>#VALUE!</v>
      </c>
      <c r="R58" s="666" t="e">
        <f t="shared" si="25"/>
        <v>#VALUE!</v>
      </c>
      <c r="S58" s="662"/>
      <c r="T58" s="665"/>
      <c r="U58" s="666"/>
      <c r="V58" s="666"/>
      <c r="W58" s="662" t="e">
        <f t="shared" si="25"/>
        <v>#DIV/0!</v>
      </c>
      <c r="X58" s="666"/>
      <c r="Y58" s="666"/>
      <c r="Z58" s="666"/>
      <c r="AA58" s="668" t="e">
        <f>AVERAGE(X58:Z58)</f>
        <v>#DIV/0!</v>
      </c>
    </row>
    <row r="59" spans="1:27" x14ac:dyDescent="0.2">
      <c r="R59" s="67"/>
      <c r="S59" s="63"/>
    </row>
    <row r="60" spans="1:27" ht="44.25" customHeight="1" x14ac:dyDescent="0.2">
      <c r="A60" s="716" t="s">
        <v>117</v>
      </c>
      <c r="B60" s="716"/>
      <c r="C60" s="716"/>
      <c r="D60" s="717"/>
      <c r="E60" s="718"/>
      <c r="F60" s="718"/>
      <c r="G60" s="718"/>
      <c r="H60" s="718"/>
      <c r="I60" s="718"/>
      <c r="J60" s="718"/>
      <c r="K60" s="718"/>
      <c r="L60" s="718"/>
      <c r="M60" s="718"/>
      <c r="N60" s="718"/>
      <c r="O60" s="719"/>
      <c r="P60" s="719"/>
      <c r="Q60" s="719"/>
      <c r="R60" s="719"/>
      <c r="S60" s="63"/>
    </row>
    <row r="61" spans="1:27" x14ac:dyDescent="0.2">
      <c r="S61" s="63"/>
    </row>
    <row r="62" spans="1:27" ht="21.75" customHeight="1" x14ac:dyDescent="0.2">
      <c r="A62" s="734" t="s">
        <v>562</v>
      </c>
      <c r="B62" s="735"/>
      <c r="C62" s="735"/>
      <c r="D62" s="735"/>
      <c r="E62" s="359"/>
      <c r="F62" s="359"/>
      <c r="G62" s="359"/>
      <c r="H62" s="359"/>
      <c r="S62" s="63"/>
    </row>
    <row r="63" spans="1:27" ht="55.5" customHeight="1" x14ac:dyDescent="0.2">
      <c r="A63" s="723"/>
      <c r="B63" s="724"/>
      <c r="C63" s="724"/>
      <c r="D63" s="725"/>
      <c r="E63" s="726"/>
      <c r="F63" s="726"/>
      <c r="G63" s="726"/>
      <c r="H63" s="726"/>
      <c r="I63" s="305"/>
      <c r="J63" s="305"/>
      <c r="K63" s="305"/>
      <c r="L63" s="305"/>
      <c r="M63" s="305"/>
      <c r="N63" s="305"/>
      <c r="O63" s="305"/>
      <c r="P63" s="305"/>
      <c r="Q63" s="305"/>
      <c r="R63" s="305"/>
      <c r="S63" s="8"/>
      <c r="T63" s="8"/>
    </row>
    <row r="64" spans="1:27" ht="15" x14ac:dyDescent="0.2">
      <c r="A64" s="326" t="s">
        <v>122</v>
      </c>
      <c r="E64" s="305"/>
      <c r="F64" s="305"/>
      <c r="G64" s="305"/>
      <c r="H64" s="305"/>
      <c r="I64" s="305"/>
      <c r="J64" s="305"/>
      <c r="K64" s="305"/>
      <c r="L64" s="305"/>
      <c r="M64" s="305"/>
      <c r="N64" s="305"/>
      <c r="O64" s="305"/>
      <c r="P64" s="305"/>
      <c r="Q64" s="305"/>
      <c r="R64" s="305"/>
      <c r="S64" s="8"/>
      <c r="T64" s="8"/>
    </row>
    <row r="65" spans="1:19" ht="15" x14ac:dyDescent="0.2">
      <c r="A65" s="327" t="s">
        <v>123</v>
      </c>
      <c r="S65" s="63"/>
    </row>
    <row r="66" spans="1:19" x14ac:dyDescent="0.2">
      <c r="S66" s="63"/>
    </row>
    <row r="67" spans="1:19" x14ac:dyDescent="0.2">
      <c r="S67" s="63"/>
    </row>
    <row r="68" spans="1:19" x14ac:dyDescent="0.2">
      <c r="S68" s="63"/>
    </row>
    <row r="69" spans="1:19" x14ac:dyDescent="0.2">
      <c r="S69" s="63"/>
    </row>
    <row r="70" spans="1:19" x14ac:dyDescent="0.2">
      <c r="S70" s="63"/>
    </row>
    <row r="71" spans="1:19" x14ac:dyDescent="0.2">
      <c r="S71" s="63"/>
    </row>
    <row r="72" spans="1:19" x14ac:dyDescent="0.2">
      <c r="S72" s="63"/>
    </row>
    <row r="73" spans="1:19" x14ac:dyDescent="0.2">
      <c r="S73" s="63"/>
    </row>
    <row r="74" spans="1:19" x14ac:dyDescent="0.2">
      <c r="S74" s="63"/>
    </row>
    <row r="75" spans="1:19" x14ac:dyDescent="0.2">
      <c r="S75" s="63"/>
    </row>
    <row r="76" spans="1:19" x14ac:dyDescent="0.2">
      <c r="S76" s="63"/>
    </row>
    <row r="77" spans="1:19" x14ac:dyDescent="0.2">
      <c r="S77" s="63"/>
    </row>
    <row r="78" spans="1:19" x14ac:dyDescent="0.2">
      <c r="S78" s="63"/>
    </row>
    <row r="79" spans="1:19" x14ac:dyDescent="0.2">
      <c r="S79" s="63"/>
    </row>
    <row r="80" spans="1:19" x14ac:dyDescent="0.2">
      <c r="S80" s="63"/>
    </row>
    <row r="81" spans="19:19" x14ac:dyDescent="0.2">
      <c r="S81" s="63"/>
    </row>
    <row r="82" spans="19:19" x14ac:dyDescent="0.2">
      <c r="S82" s="63"/>
    </row>
    <row r="83" spans="19:19" x14ac:dyDescent="0.2">
      <c r="S83" s="63"/>
    </row>
    <row r="84" spans="19:19" x14ac:dyDescent="0.2">
      <c r="S84" s="63"/>
    </row>
  </sheetData>
  <protectedRanges>
    <protectedRange sqref="F10:R10" name="Range1"/>
    <protectedRange sqref="B8" name="Range2"/>
  </protectedRanges>
  <mergeCells count="17">
    <mergeCell ref="A6:R6"/>
    <mergeCell ref="P9:R9"/>
    <mergeCell ref="A1:M1"/>
    <mergeCell ref="A3:M3"/>
    <mergeCell ref="A5:M5"/>
    <mergeCell ref="F8:O8"/>
    <mergeCell ref="A60:R60"/>
    <mergeCell ref="X8:AA8"/>
    <mergeCell ref="A63:H63"/>
    <mergeCell ref="AA9:AA10"/>
    <mergeCell ref="P8:R8"/>
    <mergeCell ref="S8:S10"/>
    <mergeCell ref="A62:D62"/>
    <mergeCell ref="T8:W8"/>
    <mergeCell ref="W9:W10"/>
    <mergeCell ref="A58:D58"/>
    <mergeCell ref="F9:O9"/>
  </mergeCells>
  <phoneticPr fontId="0" type="noConversion"/>
  <pageMargins left="0.36" right="0.19" top="0.35" bottom="0.32" header="0.3" footer="0.22"/>
  <pageSetup paperSize="9" scale="54"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9">
    <tabColor theme="9" tint="0.39997558519241921"/>
  </sheetPr>
  <dimension ref="A1:R366"/>
  <sheetViews>
    <sheetView workbookViewId="0"/>
  </sheetViews>
  <sheetFormatPr defaultRowHeight="12.75" x14ac:dyDescent="0.2"/>
  <cols>
    <col min="1" max="1" width="20.85546875" style="7" customWidth="1"/>
    <col min="2" max="2" width="11.42578125" style="7" customWidth="1"/>
    <col min="3" max="3" width="9.140625" style="7"/>
    <col min="4" max="4" width="14.42578125" style="7" customWidth="1"/>
    <col min="5" max="6" width="9.140625" style="7"/>
    <col min="7" max="7" width="12" style="8" customWidth="1"/>
    <col min="8" max="10" width="9.140625" style="8"/>
    <col min="11" max="17" width="9.140625" style="7"/>
    <col min="18" max="18" width="12.5703125" style="7" customWidth="1"/>
    <col min="19" max="16384" width="9.140625" style="7"/>
  </cols>
  <sheetData>
    <row r="1" spans="1:18" ht="26.25" x14ac:dyDescent="0.2">
      <c r="A1" s="31" t="s">
        <v>576</v>
      </c>
      <c r="G1" s="7"/>
      <c r="H1" s="7"/>
      <c r="I1" s="7"/>
      <c r="J1" s="7"/>
    </row>
    <row r="2" spans="1:18" x14ac:dyDescent="0.2">
      <c r="G2" s="7"/>
      <c r="H2" s="7"/>
      <c r="I2" s="7"/>
      <c r="J2" s="7"/>
    </row>
    <row r="3" spans="1:18" ht="12.75" customHeight="1" x14ac:dyDescent="0.2">
      <c r="A3" s="751" t="s">
        <v>102</v>
      </c>
      <c r="B3" s="777"/>
      <c r="C3" s="777"/>
      <c r="D3" s="777"/>
      <c r="E3" s="777"/>
      <c r="F3" s="777"/>
      <c r="G3" s="777"/>
      <c r="H3" s="777"/>
      <c r="I3" s="777"/>
      <c r="J3" s="777"/>
      <c r="K3" s="777"/>
      <c r="L3" s="777"/>
      <c r="M3" s="777"/>
      <c r="N3" s="777"/>
      <c r="O3" s="777"/>
      <c r="P3" s="9"/>
      <c r="Q3" s="9"/>
    </row>
    <row r="4" spans="1:18" ht="72.75" customHeight="1" x14ac:dyDescent="0.2">
      <c r="A4" s="777"/>
      <c r="B4" s="777"/>
      <c r="C4" s="777"/>
      <c r="D4" s="777"/>
      <c r="E4" s="777"/>
      <c r="F4" s="777"/>
      <c r="G4" s="777"/>
      <c r="H4" s="777"/>
      <c r="I4" s="777"/>
      <c r="J4" s="777"/>
      <c r="K4" s="777"/>
      <c r="L4" s="777"/>
      <c r="M4" s="777"/>
      <c r="N4" s="777"/>
      <c r="O4" s="777"/>
      <c r="P4" s="9"/>
      <c r="Q4" s="9"/>
    </row>
    <row r="5" spans="1:18" ht="13.5" thickBot="1" x14ac:dyDescent="0.25"/>
    <row r="6" spans="1:18" ht="24.75" customHeight="1" x14ac:dyDescent="0.2">
      <c r="A6" s="825" t="s">
        <v>398</v>
      </c>
      <c r="B6" s="773"/>
      <c r="C6" s="773"/>
      <c r="D6" s="773"/>
      <c r="E6" s="773"/>
      <c r="F6" s="773"/>
      <c r="G6" s="773"/>
      <c r="H6" s="773"/>
      <c r="I6" s="773"/>
      <c r="J6" s="773"/>
      <c r="K6" s="773"/>
      <c r="L6" s="773"/>
      <c r="M6" s="773"/>
      <c r="N6" s="773"/>
      <c r="O6" s="826"/>
    </row>
    <row r="7" spans="1:18" ht="20.25" x14ac:dyDescent="0.2">
      <c r="A7" s="52"/>
      <c r="B7" s="29"/>
      <c r="G7" s="7"/>
      <c r="H7" s="7"/>
      <c r="I7" s="7"/>
      <c r="J7" s="7"/>
      <c r="O7" s="53"/>
    </row>
    <row r="8" spans="1:18" ht="13.5" thickBot="1" x14ac:dyDescent="0.25">
      <c r="A8" s="4" t="s">
        <v>416</v>
      </c>
      <c r="B8" s="51">
        <f>'Function Scoring'!P10</f>
        <v>0</v>
      </c>
      <c r="O8" s="53"/>
    </row>
    <row r="9" spans="1:18" ht="24" x14ac:dyDescent="0.2">
      <c r="A9" s="52"/>
      <c r="B9" s="16" t="s">
        <v>274</v>
      </c>
      <c r="C9" s="21" t="s">
        <v>275</v>
      </c>
      <c r="D9" s="21" t="s">
        <v>276</v>
      </c>
      <c r="E9" s="21" t="s">
        <v>277</v>
      </c>
      <c r="F9" s="21" t="s">
        <v>278</v>
      </c>
      <c r="G9" s="17" t="s">
        <v>279</v>
      </c>
      <c r="H9" s="17" t="s">
        <v>280</v>
      </c>
      <c r="I9" s="17" t="s">
        <v>281</v>
      </c>
      <c r="J9" s="17" t="s">
        <v>282</v>
      </c>
      <c r="K9" s="832" t="s">
        <v>283</v>
      </c>
      <c r="L9" s="17" t="s">
        <v>284</v>
      </c>
      <c r="M9" s="17" t="s">
        <v>285</v>
      </c>
      <c r="N9" s="57" t="s">
        <v>286</v>
      </c>
      <c r="O9" s="32"/>
    </row>
    <row r="10" spans="1:18" ht="36.75" thickBot="1" x14ac:dyDescent="0.25">
      <c r="A10" s="52"/>
      <c r="B10" s="19" t="s">
        <v>287</v>
      </c>
      <c r="C10" s="22" t="s">
        <v>288</v>
      </c>
      <c r="D10" s="23" t="s">
        <v>289</v>
      </c>
      <c r="E10" s="24" t="s">
        <v>290</v>
      </c>
      <c r="F10" s="22" t="s">
        <v>291</v>
      </c>
      <c r="G10" s="20" t="s">
        <v>292</v>
      </c>
      <c r="H10" s="20" t="s">
        <v>293</v>
      </c>
      <c r="I10" s="20" t="s">
        <v>294</v>
      </c>
      <c r="J10" s="47" t="s">
        <v>295</v>
      </c>
      <c r="K10" s="833"/>
      <c r="L10" s="20" t="s">
        <v>547</v>
      </c>
      <c r="M10" s="47" t="s">
        <v>548</v>
      </c>
      <c r="N10" s="58" t="s">
        <v>549</v>
      </c>
      <c r="O10" s="33" t="s">
        <v>392</v>
      </c>
    </row>
    <row r="11" spans="1:18" ht="20.25" x14ac:dyDescent="0.2">
      <c r="A11" s="52"/>
      <c r="B11" s="27">
        <v>1</v>
      </c>
      <c r="C11" s="2">
        <f>Vsurf!G12</f>
        <v>0</v>
      </c>
      <c r="D11" s="2">
        <f>Vsurf!H12</f>
        <v>0</v>
      </c>
      <c r="E11" s="2">
        <f>Vsurf!I12</f>
        <v>0</v>
      </c>
      <c r="F11" s="2">
        <f>Vsurf!J12</f>
        <v>0</v>
      </c>
      <c r="G11" s="2">
        <f>Vsurf!K12</f>
        <v>0</v>
      </c>
      <c r="H11" s="2">
        <f>Vsurf!L12</f>
        <v>0</v>
      </c>
      <c r="I11" s="2">
        <f>Vsurf!M12</f>
        <v>0</v>
      </c>
      <c r="J11" s="2">
        <f>Vsurf!N12</f>
        <v>0</v>
      </c>
      <c r="K11" s="2">
        <f>Vsurf!O12</f>
        <v>0</v>
      </c>
      <c r="L11" s="2">
        <f>Vsurf!P12</f>
        <v>0</v>
      </c>
      <c r="M11" s="2">
        <f>Vsurf!Q12</f>
        <v>0</v>
      </c>
      <c r="N11" s="2">
        <f>Vsurf!R12</f>
        <v>0</v>
      </c>
      <c r="O11" s="34">
        <f t="shared" ref="O11:O21" si="0">SUM(C11:N11)</f>
        <v>0</v>
      </c>
      <c r="Q11" s="771"/>
      <c r="R11" s="821"/>
    </row>
    <row r="12" spans="1:18" x14ac:dyDescent="0.2">
      <c r="A12" s="52"/>
      <c r="B12" s="27">
        <v>2</v>
      </c>
      <c r="C12" s="2">
        <f>Vsurf!G13</f>
        <v>0</v>
      </c>
      <c r="D12" s="2">
        <f>Vsurf!H13</f>
        <v>0</v>
      </c>
      <c r="E12" s="2">
        <f>Vsurf!I13</f>
        <v>0</v>
      </c>
      <c r="F12" s="2">
        <f>Vsurf!J13</f>
        <v>0</v>
      </c>
      <c r="G12" s="2">
        <f>Vsurf!K13</f>
        <v>0</v>
      </c>
      <c r="H12" s="2">
        <f>Vsurf!L13</f>
        <v>0</v>
      </c>
      <c r="I12" s="2">
        <f>Vsurf!M13</f>
        <v>0</v>
      </c>
      <c r="J12" s="2">
        <f>Vsurf!N13</f>
        <v>0</v>
      </c>
      <c r="K12" s="2">
        <f>Vsurf!O13</f>
        <v>0</v>
      </c>
      <c r="L12" s="2">
        <f>Vsurf!P13</f>
        <v>0</v>
      </c>
      <c r="M12" s="2">
        <f>Vsurf!Q13</f>
        <v>0</v>
      </c>
      <c r="N12" s="2">
        <f>Vsurf!R13</f>
        <v>0</v>
      </c>
      <c r="O12" s="34">
        <f t="shared" si="0"/>
        <v>0</v>
      </c>
      <c r="Q12" s="4"/>
      <c r="R12" s="41"/>
    </row>
    <row r="13" spans="1:18" x14ac:dyDescent="0.2">
      <c r="A13" s="52"/>
      <c r="B13" s="18">
        <v>3</v>
      </c>
      <c r="C13" s="2">
        <f>Vsurf!G14</f>
        <v>0</v>
      </c>
      <c r="D13" s="2">
        <f>Vsurf!H14</f>
        <v>0</v>
      </c>
      <c r="E13" s="2">
        <f>Vsurf!I14</f>
        <v>0</v>
      </c>
      <c r="F13" s="2">
        <f>Vsurf!J14</f>
        <v>0</v>
      </c>
      <c r="G13" s="2">
        <f>Vsurf!K14</f>
        <v>0</v>
      </c>
      <c r="H13" s="2">
        <f>Vsurf!L14</f>
        <v>0</v>
      </c>
      <c r="I13" s="2">
        <f>Vsurf!M14</f>
        <v>0</v>
      </c>
      <c r="J13" s="2">
        <f>Vsurf!N14</f>
        <v>0</v>
      </c>
      <c r="K13" s="2">
        <f>Vsurf!O14</f>
        <v>0</v>
      </c>
      <c r="L13" s="2">
        <f>Vsurf!P14</f>
        <v>0</v>
      </c>
      <c r="M13" s="2">
        <f>Vsurf!Q14</f>
        <v>0</v>
      </c>
      <c r="N13" s="2">
        <f>Vsurf!R14</f>
        <v>0</v>
      </c>
      <c r="O13" s="34">
        <f t="shared" si="0"/>
        <v>0</v>
      </c>
      <c r="Q13" s="4"/>
      <c r="R13" s="35"/>
    </row>
    <row r="14" spans="1:18" x14ac:dyDescent="0.2">
      <c r="A14" s="52"/>
      <c r="B14" s="27">
        <v>4</v>
      </c>
      <c r="C14" s="2">
        <f>Vsurf!G15</f>
        <v>0</v>
      </c>
      <c r="D14" s="2">
        <f>Vsurf!H15</f>
        <v>0</v>
      </c>
      <c r="E14" s="2">
        <f>Vsurf!I15</f>
        <v>0</v>
      </c>
      <c r="F14" s="2">
        <f>Vsurf!J15</f>
        <v>0</v>
      </c>
      <c r="G14" s="2">
        <f>Vsurf!K15</f>
        <v>0</v>
      </c>
      <c r="H14" s="2">
        <f>Vsurf!L15</f>
        <v>0</v>
      </c>
      <c r="I14" s="2">
        <f>Vsurf!M15</f>
        <v>0</v>
      </c>
      <c r="J14" s="2">
        <f>Vsurf!N15</f>
        <v>0</v>
      </c>
      <c r="K14" s="2">
        <f>Vsurf!O15</f>
        <v>0</v>
      </c>
      <c r="L14" s="2">
        <f>Vsurf!P15</f>
        <v>0</v>
      </c>
      <c r="M14" s="2">
        <f>Vsurf!Q15</f>
        <v>0</v>
      </c>
      <c r="N14" s="2">
        <f>Vsurf!R15</f>
        <v>0</v>
      </c>
      <c r="O14" s="34">
        <f t="shared" si="0"/>
        <v>0</v>
      </c>
      <c r="Q14" s="4"/>
      <c r="R14" s="35"/>
    </row>
    <row r="15" spans="1:18" x14ac:dyDescent="0.2">
      <c r="A15" s="52"/>
      <c r="B15" s="27">
        <v>5</v>
      </c>
      <c r="C15" s="2">
        <f>Vsurf!G16</f>
        <v>0</v>
      </c>
      <c r="D15" s="2">
        <f>Vsurf!H16</f>
        <v>0</v>
      </c>
      <c r="E15" s="2">
        <f>Vsurf!I16</f>
        <v>0</v>
      </c>
      <c r="F15" s="2">
        <f>Vsurf!J16</f>
        <v>0</v>
      </c>
      <c r="G15" s="2">
        <f>Vsurf!K16</f>
        <v>0</v>
      </c>
      <c r="H15" s="2">
        <f>Vsurf!L16</f>
        <v>0</v>
      </c>
      <c r="I15" s="2">
        <f>Vsurf!M16</f>
        <v>0</v>
      </c>
      <c r="J15" s="2">
        <f>Vsurf!N16</f>
        <v>0</v>
      </c>
      <c r="K15" s="2">
        <f>Vsurf!O16</f>
        <v>0</v>
      </c>
      <c r="L15" s="2">
        <f>Vsurf!P16</f>
        <v>0</v>
      </c>
      <c r="M15" s="2">
        <f>Vsurf!Q16</f>
        <v>0</v>
      </c>
      <c r="N15" s="2">
        <f>Vsurf!R16</f>
        <v>0</v>
      </c>
      <c r="O15" s="34">
        <f t="shared" si="0"/>
        <v>0</v>
      </c>
      <c r="Q15" s="4"/>
      <c r="R15" s="35"/>
    </row>
    <row r="16" spans="1:18" x14ac:dyDescent="0.2">
      <c r="A16" s="52"/>
      <c r="B16" s="18">
        <v>6</v>
      </c>
      <c r="C16" s="2">
        <f>Vsurf!G17</f>
        <v>0</v>
      </c>
      <c r="D16" s="2">
        <f>Vsurf!H17</f>
        <v>0</v>
      </c>
      <c r="E16" s="2">
        <f>Vsurf!I17</f>
        <v>0</v>
      </c>
      <c r="F16" s="2">
        <f>Vsurf!J17</f>
        <v>0</v>
      </c>
      <c r="G16" s="2">
        <f>Vsurf!K17</f>
        <v>0</v>
      </c>
      <c r="H16" s="2">
        <f>Vsurf!L17</f>
        <v>0</v>
      </c>
      <c r="I16" s="2">
        <f>Vsurf!M17</f>
        <v>0</v>
      </c>
      <c r="J16" s="2">
        <f>Vsurf!N17</f>
        <v>0</v>
      </c>
      <c r="K16" s="2">
        <f>Vsurf!O17</f>
        <v>0</v>
      </c>
      <c r="L16" s="2">
        <f>Vsurf!P17</f>
        <v>0</v>
      </c>
      <c r="M16" s="2">
        <f>Vsurf!Q17</f>
        <v>0</v>
      </c>
      <c r="N16" s="2">
        <f>Vsurf!R17</f>
        <v>0</v>
      </c>
      <c r="O16" s="34">
        <f t="shared" si="0"/>
        <v>0</v>
      </c>
      <c r="Q16" s="4"/>
      <c r="R16" s="35"/>
    </row>
    <row r="17" spans="1:18" x14ac:dyDescent="0.2">
      <c r="A17" s="52"/>
      <c r="B17" s="27">
        <v>7</v>
      </c>
      <c r="C17" s="2">
        <f>Vsurf!G18</f>
        <v>0</v>
      </c>
      <c r="D17" s="2">
        <f>Vsurf!H18</f>
        <v>0</v>
      </c>
      <c r="E17" s="2">
        <f>Vsurf!I18</f>
        <v>0</v>
      </c>
      <c r="F17" s="2">
        <f>Vsurf!J18</f>
        <v>0</v>
      </c>
      <c r="G17" s="2">
        <f>Vsurf!K18</f>
        <v>0</v>
      </c>
      <c r="H17" s="2">
        <f>Vsurf!L18</f>
        <v>0</v>
      </c>
      <c r="I17" s="2">
        <f>Vsurf!M18</f>
        <v>0</v>
      </c>
      <c r="J17" s="2">
        <f>Vsurf!N18</f>
        <v>0</v>
      </c>
      <c r="K17" s="2">
        <f>Vsurf!O18</f>
        <v>0</v>
      </c>
      <c r="L17" s="2">
        <f>Vsurf!P18</f>
        <v>0</v>
      </c>
      <c r="M17" s="2">
        <f>Vsurf!Q18</f>
        <v>0</v>
      </c>
      <c r="N17" s="2">
        <f>Vsurf!R18</f>
        <v>0</v>
      </c>
      <c r="O17" s="34">
        <f t="shared" si="0"/>
        <v>0</v>
      </c>
    </row>
    <row r="18" spans="1:18" x14ac:dyDescent="0.2">
      <c r="A18" s="52"/>
      <c r="B18" s="27">
        <v>8</v>
      </c>
      <c r="C18" s="2">
        <f>Vsurf!G19</f>
        <v>0</v>
      </c>
      <c r="D18" s="2">
        <f>Vsurf!H19</f>
        <v>0</v>
      </c>
      <c r="E18" s="2">
        <f>Vsurf!I19</f>
        <v>0</v>
      </c>
      <c r="F18" s="2">
        <f>Vsurf!J19</f>
        <v>0</v>
      </c>
      <c r="G18" s="2">
        <f>Vsurf!K19</f>
        <v>0</v>
      </c>
      <c r="H18" s="2">
        <f>Vsurf!L19</f>
        <v>0</v>
      </c>
      <c r="I18" s="2">
        <f>Vsurf!M19</f>
        <v>0</v>
      </c>
      <c r="J18" s="2">
        <f>Vsurf!N19</f>
        <v>0</v>
      </c>
      <c r="K18" s="2">
        <f>Vsurf!O19</f>
        <v>0</v>
      </c>
      <c r="L18" s="2">
        <f>Vsurf!P19</f>
        <v>0</v>
      </c>
      <c r="M18" s="2">
        <f>Vsurf!Q19</f>
        <v>0</v>
      </c>
      <c r="N18" s="2">
        <f>Vsurf!R19</f>
        <v>0</v>
      </c>
      <c r="O18" s="34">
        <f t="shared" si="0"/>
        <v>0</v>
      </c>
    </row>
    <row r="19" spans="1:18" x14ac:dyDescent="0.2">
      <c r="A19" s="52"/>
      <c r="B19" s="18">
        <v>9</v>
      </c>
      <c r="C19" s="2">
        <f>Vsurf!G20</f>
        <v>0</v>
      </c>
      <c r="D19" s="2">
        <f>Vsurf!H20</f>
        <v>0</v>
      </c>
      <c r="E19" s="2">
        <f>Vsurf!I20</f>
        <v>0</v>
      </c>
      <c r="F19" s="2">
        <f>Vsurf!J20</f>
        <v>0</v>
      </c>
      <c r="G19" s="2">
        <f>Vsurf!K20</f>
        <v>0</v>
      </c>
      <c r="H19" s="2">
        <f>Vsurf!L20</f>
        <v>0</v>
      </c>
      <c r="I19" s="2">
        <f>Vsurf!M20</f>
        <v>0</v>
      </c>
      <c r="J19" s="2">
        <f>Vsurf!N20</f>
        <v>0</v>
      </c>
      <c r="K19" s="2">
        <f>Vsurf!O20</f>
        <v>0</v>
      </c>
      <c r="L19" s="2">
        <f>Vsurf!P20</f>
        <v>0</v>
      </c>
      <c r="M19" s="2">
        <f>Vsurf!Q20</f>
        <v>0</v>
      </c>
      <c r="N19" s="2">
        <f>Vsurf!R20</f>
        <v>0</v>
      </c>
      <c r="O19" s="34">
        <f t="shared" si="0"/>
        <v>0</v>
      </c>
    </row>
    <row r="20" spans="1:18" ht="13.5" thickBot="1" x14ac:dyDescent="0.25">
      <c r="A20" s="52"/>
      <c r="B20" s="27">
        <v>10</v>
      </c>
      <c r="C20" s="2">
        <f>Vsurf!G21</f>
        <v>0</v>
      </c>
      <c r="D20" s="2">
        <f>Vsurf!H21</f>
        <v>0</v>
      </c>
      <c r="E20" s="2">
        <f>Vsurf!I21</f>
        <v>0</v>
      </c>
      <c r="F20" s="2">
        <f>Vsurf!J21</f>
        <v>0</v>
      </c>
      <c r="G20" s="2">
        <f>Vsurf!K21</f>
        <v>0</v>
      </c>
      <c r="H20" s="2">
        <f>Vsurf!L21</f>
        <v>0</v>
      </c>
      <c r="I20" s="2">
        <f>Vsurf!M21</f>
        <v>0</v>
      </c>
      <c r="J20" s="2">
        <f>Vsurf!N21</f>
        <v>0</v>
      </c>
      <c r="K20" s="2">
        <f>Vsurf!O21</f>
        <v>0</v>
      </c>
      <c r="L20" s="2">
        <f>Vsurf!P21</f>
        <v>0</v>
      </c>
      <c r="M20" s="2">
        <f>Vsurf!Q21</f>
        <v>0</v>
      </c>
      <c r="N20" s="2">
        <f>Vsurf!R21</f>
        <v>0</v>
      </c>
      <c r="O20" s="34">
        <f t="shared" si="0"/>
        <v>0</v>
      </c>
    </row>
    <row r="21" spans="1:18" ht="13.5" thickBot="1" x14ac:dyDescent="0.25">
      <c r="A21" s="52"/>
      <c r="B21" s="28" t="s">
        <v>296</v>
      </c>
      <c r="C21" s="25">
        <f t="shared" ref="C21:N21" si="1">SUM(C11:C20)</f>
        <v>0</v>
      </c>
      <c r="D21" s="25">
        <f t="shared" si="1"/>
        <v>0</v>
      </c>
      <c r="E21" s="25">
        <f t="shared" si="1"/>
        <v>0</v>
      </c>
      <c r="F21" s="25">
        <f t="shared" si="1"/>
        <v>0</v>
      </c>
      <c r="G21" s="25">
        <f t="shared" si="1"/>
        <v>0</v>
      </c>
      <c r="H21" s="25">
        <f t="shared" si="1"/>
        <v>0</v>
      </c>
      <c r="I21" s="25">
        <f t="shared" si="1"/>
        <v>0</v>
      </c>
      <c r="J21" s="25">
        <f t="shared" si="1"/>
        <v>0</v>
      </c>
      <c r="K21" s="25">
        <f t="shared" si="1"/>
        <v>0</v>
      </c>
      <c r="L21" s="25">
        <f t="shared" si="1"/>
        <v>0</v>
      </c>
      <c r="M21" s="25">
        <f t="shared" si="1"/>
        <v>0</v>
      </c>
      <c r="N21" s="25">
        <f t="shared" si="1"/>
        <v>0</v>
      </c>
      <c r="O21" s="26">
        <f t="shared" si="0"/>
        <v>0</v>
      </c>
    </row>
    <row r="22" spans="1:18" x14ac:dyDescent="0.2">
      <c r="A22" s="52"/>
      <c r="B22" s="6"/>
      <c r="C22" s="2"/>
      <c r="D22" s="2"/>
      <c r="E22" s="2"/>
      <c r="F22" s="2"/>
      <c r="G22" s="2"/>
      <c r="H22" s="2"/>
      <c r="I22" s="2"/>
      <c r="O22" s="53"/>
    </row>
    <row r="23" spans="1:18" ht="45" customHeight="1" x14ac:dyDescent="0.2">
      <c r="A23" s="52"/>
      <c r="B23" s="834" t="s">
        <v>396</v>
      </c>
      <c r="C23" s="834"/>
      <c r="D23" s="834"/>
      <c r="E23" s="30" t="e">
        <f>(SUM(I21:J21,M21:N21)/O21)*100</f>
        <v>#DIV/0!</v>
      </c>
      <c r="G23" s="830" t="s">
        <v>395</v>
      </c>
      <c r="H23" s="831"/>
      <c r="I23" s="831"/>
      <c r="J23" s="7" t="e">
        <f>IF(E23&gt;10,1,IF(E23&gt;=5,0.8,IF(E23&gt;2,0.2,IF(E23&lt;=2,0.1,0))))</f>
        <v>#DIV/0!</v>
      </c>
      <c r="O23" s="53"/>
    </row>
    <row r="24" spans="1:18" x14ac:dyDescent="0.2">
      <c r="A24" s="52"/>
      <c r="O24" s="53"/>
    </row>
    <row r="25" spans="1:18" ht="13.5" thickBot="1" x14ac:dyDescent="0.25">
      <c r="A25" s="4" t="s">
        <v>416</v>
      </c>
      <c r="B25" s="51">
        <f>'Function Scoring'!Q10</f>
        <v>0</v>
      </c>
      <c r="O25" s="53"/>
    </row>
    <row r="26" spans="1:18" ht="24" x14ac:dyDescent="0.2">
      <c r="A26" s="52"/>
      <c r="B26" s="16" t="s">
        <v>274</v>
      </c>
      <c r="C26" s="21" t="s">
        <v>275</v>
      </c>
      <c r="D26" s="21" t="s">
        <v>276</v>
      </c>
      <c r="E26" s="21" t="s">
        <v>277</v>
      </c>
      <c r="F26" s="21" t="s">
        <v>278</v>
      </c>
      <c r="G26" s="17" t="s">
        <v>279</v>
      </c>
      <c r="H26" s="17" t="s">
        <v>280</v>
      </c>
      <c r="I26" s="17" t="s">
        <v>281</v>
      </c>
      <c r="J26" s="17" t="s">
        <v>282</v>
      </c>
      <c r="K26" s="832" t="s">
        <v>283</v>
      </c>
      <c r="L26" s="17" t="s">
        <v>284</v>
      </c>
      <c r="M26" s="17" t="s">
        <v>285</v>
      </c>
      <c r="N26" s="17" t="s">
        <v>286</v>
      </c>
      <c r="O26" s="32"/>
    </row>
    <row r="27" spans="1:18" ht="36.75" thickBot="1" x14ac:dyDescent="0.25">
      <c r="A27" s="52"/>
      <c r="B27" s="19" t="s">
        <v>287</v>
      </c>
      <c r="C27" s="22" t="s">
        <v>288</v>
      </c>
      <c r="D27" s="23" t="s">
        <v>289</v>
      </c>
      <c r="E27" s="24" t="s">
        <v>290</v>
      </c>
      <c r="F27" s="22" t="s">
        <v>291</v>
      </c>
      <c r="G27" s="20" t="s">
        <v>292</v>
      </c>
      <c r="H27" s="20" t="s">
        <v>293</v>
      </c>
      <c r="I27" s="20" t="s">
        <v>294</v>
      </c>
      <c r="J27" s="47" t="s">
        <v>295</v>
      </c>
      <c r="K27" s="833"/>
      <c r="L27" s="20" t="s">
        <v>547</v>
      </c>
      <c r="M27" s="47" t="s">
        <v>548</v>
      </c>
      <c r="N27" s="58" t="s">
        <v>549</v>
      </c>
      <c r="O27" s="33" t="s">
        <v>392</v>
      </c>
    </row>
    <row r="28" spans="1:18" ht="20.25" x14ac:dyDescent="0.2">
      <c r="A28" s="52"/>
      <c r="B28" s="27">
        <v>1</v>
      </c>
      <c r="C28" s="2">
        <f>Vsurf!G28</f>
        <v>0</v>
      </c>
      <c r="D28" s="2">
        <f>Vsurf!H28</f>
        <v>0</v>
      </c>
      <c r="E28" s="2">
        <f>Vsurf!I28</f>
        <v>0</v>
      </c>
      <c r="F28" s="2">
        <f>Vsurf!J28</f>
        <v>0</v>
      </c>
      <c r="G28" s="2">
        <f>Vsurf!K28</f>
        <v>0</v>
      </c>
      <c r="H28" s="2">
        <f>Vsurf!L28</f>
        <v>0</v>
      </c>
      <c r="I28" s="2">
        <f>Vsurf!M28</f>
        <v>0</v>
      </c>
      <c r="J28" s="2">
        <f>Vsurf!N28</f>
        <v>0</v>
      </c>
      <c r="K28" s="2">
        <f>Vsurf!O28</f>
        <v>0</v>
      </c>
      <c r="L28" s="2">
        <f>Vsurf!P28</f>
        <v>0</v>
      </c>
      <c r="M28" s="2">
        <f>Vsurf!Q28</f>
        <v>0</v>
      </c>
      <c r="N28" s="2">
        <f>Vsurf!R28</f>
        <v>0</v>
      </c>
      <c r="O28" s="34">
        <f t="shared" ref="O28:O38" si="2">SUM(C28:N28)</f>
        <v>0</v>
      </c>
      <c r="Q28" s="771"/>
      <c r="R28" s="821"/>
    </row>
    <row r="29" spans="1:18" x14ac:dyDescent="0.2">
      <c r="A29" s="52"/>
      <c r="B29" s="27">
        <v>2</v>
      </c>
      <c r="C29" s="2">
        <f>Vsurf!G29</f>
        <v>0</v>
      </c>
      <c r="D29" s="2">
        <f>Vsurf!H29</f>
        <v>0</v>
      </c>
      <c r="E29" s="2">
        <f>Vsurf!I29</f>
        <v>0</v>
      </c>
      <c r="F29" s="2">
        <f>Vsurf!J29</f>
        <v>0</v>
      </c>
      <c r="G29" s="2">
        <f>Vsurf!K29</f>
        <v>0</v>
      </c>
      <c r="H29" s="2">
        <f>Vsurf!L29</f>
        <v>0</v>
      </c>
      <c r="I29" s="2">
        <f>Vsurf!M29</f>
        <v>0</v>
      </c>
      <c r="J29" s="2">
        <f>Vsurf!N29</f>
        <v>0</v>
      </c>
      <c r="K29" s="2">
        <f>Vsurf!O29</f>
        <v>0</v>
      </c>
      <c r="L29" s="2">
        <f>Vsurf!P29</f>
        <v>0</v>
      </c>
      <c r="M29" s="2">
        <f>Vsurf!Q29</f>
        <v>0</v>
      </c>
      <c r="N29" s="2">
        <f>Vsurf!R29</f>
        <v>0</v>
      </c>
      <c r="O29" s="34">
        <f t="shared" si="2"/>
        <v>0</v>
      </c>
      <c r="Q29" s="4"/>
      <c r="R29" s="41"/>
    </row>
    <row r="30" spans="1:18" x14ac:dyDescent="0.2">
      <c r="A30" s="52"/>
      <c r="B30" s="18">
        <v>3</v>
      </c>
      <c r="C30" s="2">
        <f>Vsurf!G30</f>
        <v>0</v>
      </c>
      <c r="D30" s="2">
        <f>Vsurf!H30</f>
        <v>0</v>
      </c>
      <c r="E30" s="2">
        <f>Vsurf!I30</f>
        <v>0</v>
      </c>
      <c r="F30" s="2">
        <f>Vsurf!J30</f>
        <v>0</v>
      </c>
      <c r="G30" s="2">
        <f>Vsurf!K30</f>
        <v>0</v>
      </c>
      <c r="H30" s="2">
        <f>Vsurf!L30</f>
        <v>0</v>
      </c>
      <c r="I30" s="2">
        <f>Vsurf!M30</f>
        <v>0</v>
      </c>
      <c r="J30" s="2">
        <f>Vsurf!N30</f>
        <v>0</v>
      </c>
      <c r="K30" s="2">
        <f>Vsurf!O30</f>
        <v>0</v>
      </c>
      <c r="L30" s="2">
        <f>Vsurf!P30</f>
        <v>0</v>
      </c>
      <c r="M30" s="2">
        <f>Vsurf!Q30</f>
        <v>0</v>
      </c>
      <c r="N30" s="2">
        <f>Vsurf!R30</f>
        <v>0</v>
      </c>
      <c r="O30" s="34">
        <f t="shared" si="2"/>
        <v>0</v>
      </c>
      <c r="Q30" s="4"/>
      <c r="R30" s="35"/>
    </row>
    <row r="31" spans="1:18" x14ac:dyDescent="0.2">
      <c r="A31" s="52"/>
      <c r="B31" s="27">
        <v>4</v>
      </c>
      <c r="C31" s="2">
        <f>Vsurf!G31</f>
        <v>0</v>
      </c>
      <c r="D31" s="2">
        <f>Vsurf!H31</f>
        <v>0</v>
      </c>
      <c r="E31" s="2">
        <f>Vsurf!I31</f>
        <v>0</v>
      </c>
      <c r="F31" s="2">
        <f>Vsurf!J31</f>
        <v>0</v>
      </c>
      <c r="G31" s="2">
        <f>Vsurf!K31</f>
        <v>0</v>
      </c>
      <c r="H31" s="2">
        <f>Vsurf!L31</f>
        <v>0</v>
      </c>
      <c r="I31" s="2">
        <f>Vsurf!M31</f>
        <v>0</v>
      </c>
      <c r="J31" s="2">
        <f>Vsurf!N31</f>
        <v>0</v>
      </c>
      <c r="K31" s="2">
        <f>Vsurf!O31</f>
        <v>0</v>
      </c>
      <c r="L31" s="2">
        <f>Vsurf!P31</f>
        <v>0</v>
      </c>
      <c r="M31" s="2">
        <f>Vsurf!Q31</f>
        <v>0</v>
      </c>
      <c r="N31" s="2">
        <f>Vsurf!R31</f>
        <v>0</v>
      </c>
      <c r="O31" s="34">
        <f t="shared" si="2"/>
        <v>0</v>
      </c>
      <c r="Q31" s="4"/>
      <c r="R31" s="35"/>
    </row>
    <row r="32" spans="1:18" x14ac:dyDescent="0.2">
      <c r="A32" s="52"/>
      <c r="B32" s="27">
        <v>5</v>
      </c>
      <c r="C32" s="2">
        <f>Vsurf!G32</f>
        <v>0</v>
      </c>
      <c r="D32" s="2">
        <f>Vsurf!H32</f>
        <v>0</v>
      </c>
      <c r="E32" s="2">
        <f>Vsurf!I32</f>
        <v>0</v>
      </c>
      <c r="F32" s="2">
        <f>Vsurf!J32</f>
        <v>0</v>
      </c>
      <c r="G32" s="2">
        <f>Vsurf!K32</f>
        <v>0</v>
      </c>
      <c r="H32" s="2">
        <f>Vsurf!L32</f>
        <v>0</v>
      </c>
      <c r="I32" s="2">
        <f>Vsurf!M32</f>
        <v>0</v>
      </c>
      <c r="J32" s="2">
        <f>Vsurf!N32</f>
        <v>0</v>
      </c>
      <c r="K32" s="2">
        <f>Vsurf!O32</f>
        <v>0</v>
      </c>
      <c r="L32" s="2">
        <f>Vsurf!P32</f>
        <v>0</v>
      </c>
      <c r="M32" s="2">
        <f>Vsurf!Q32</f>
        <v>0</v>
      </c>
      <c r="N32" s="2">
        <f>Vsurf!R32</f>
        <v>0</v>
      </c>
      <c r="O32" s="34">
        <f t="shared" si="2"/>
        <v>0</v>
      </c>
      <c r="Q32" s="4"/>
      <c r="R32" s="35"/>
    </row>
    <row r="33" spans="1:18" x14ac:dyDescent="0.2">
      <c r="A33" s="52"/>
      <c r="B33" s="18">
        <v>6</v>
      </c>
      <c r="C33" s="2">
        <f>Vsurf!G33</f>
        <v>0</v>
      </c>
      <c r="D33" s="2">
        <f>Vsurf!H33</f>
        <v>0</v>
      </c>
      <c r="E33" s="2">
        <f>Vsurf!I33</f>
        <v>0</v>
      </c>
      <c r="F33" s="2">
        <f>Vsurf!J33</f>
        <v>0</v>
      </c>
      <c r="G33" s="2">
        <f>Vsurf!K33</f>
        <v>0</v>
      </c>
      <c r="H33" s="2">
        <f>Vsurf!L33</f>
        <v>0</v>
      </c>
      <c r="I33" s="2">
        <f>Vsurf!M33</f>
        <v>0</v>
      </c>
      <c r="J33" s="2">
        <f>Vsurf!N33</f>
        <v>0</v>
      </c>
      <c r="K33" s="2">
        <f>Vsurf!O33</f>
        <v>0</v>
      </c>
      <c r="L33" s="2">
        <f>Vsurf!P33</f>
        <v>0</v>
      </c>
      <c r="M33" s="2">
        <f>Vsurf!Q33</f>
        <v>0</v>
      </c>
      <c r="N33" s="2">
        <f>Vsurf!R33</f>
        <v>0</v>
      </c>
      <c r="O33" s="34">
        <f t="shared" si="2"/>
        <v>0</v>
      </c>
      <c r="Q33" s="4"/>
      <c r="R33" s="35"/>
    </row>
    <row r="34" spans="1:18" x14ac:dyDescent="0.2">
      <c r="A34" s="52"/>
      <c r="B34" s="27">
        <v>7</v>
      </c>
      <c r="C34" s="2">
        <f>Vsurf!G34</f>
        <v>0</v>
      </c>
      <c r="D34" s="2">
        <f>Vsurf!H34</f>
        <v>0</v>
      </c>
      <c r="E34" s="2">
        <f>Vsurf!I34</f>
        <v>0</v>
      </c>
      <c r="F34" s="2">
        <f>Vsurf!J34</f>
        <v>0</v>
      </c>
      <c r="G34" s="2">
        <f>Vsurf!K34</f>
        <v>0</v>
      </c>
      <c r="H34" s="2">
        <f>Vsurf!L34</f>
        <v>0</v>
      </c>
      <c r="I34" s="2">
        <f>Vsurf!M34</f>
        <v>0</v>
      </c>
      <c r="J34" s="2">
        <f>Vsurf!N34</f>
        <v>0</v>
      </c>
      <c r="K34" s="2">
        <f>Vsurf!O34</f>
        <v>0</v>
      </c>
      <c r="L34" s="2">
        <f>Vsurf!P34</f>
        <v>0</v>
      </c>
      <c r="M34" s="2">
        <f>Vsurf!Q34</f>
        <v>0</v>
      </c>
      <c r="N34" s="2">
        <f>Vsurf!R34</f>
        <v>0</v>
      </c>
      <c r="O34" s="34">
        <f t="shared" si="2"/>
        <v>0</v>
      </c>
    </row>
    <row r="35" spans="1:18" x14ac:dyDescent="0.2">
      <c r="A35" s="52"/>
      <c r="B35" s="27">
        <v>8</v>
      </c>
      <c r="C35" s="2">
        <f>Vsurf!G35</f>
        <v>0</v>
      </c>
      <c r="D35" s="2">
        <f>Vsurf!H35</f>
        <v>0</v>
      </c>
      <c r="E35" s="2">
        <f>Vsurf!I35</f>
        <v>0</v>
      </c>
      <c r="F35" s="2">
        <f>Vsurf!J35</f>
        <v>0</v>
      </c>
      <c r="G35" s="2">
        <f>Vsurf!K35</f>
        <v>0</v>
      </c>
      <c r="H35" s="2">
        <f>Vsurf!L35</f>
        <v>0</v>
      </c>
      <c r="I35" s="2">
        <f>Vsurf!M35</f>
        <v>0</v>
      </c>
      <c r="J35" s="2">
        <f>Vsurf!N35</f>
        <v>0</v>
      </c>
      <c r="K35" s="2">
        <f>Vsurf!O35</f>
        <v>0</v>
      </c>
      <c r="L35" s="2">
        <f>Vsurf!P35</f>
        <v>0</v>
      </c>
      <c r="M35" s="2">
        <f>Vsurf!Q35</f>
        <v>0</v>
      </c>
      <c r="N35" s="2">
        <f>Vsurf!R35</f>
        <v>0</v>
      </c>
      <c r="O35" s="34">
        <f t="shared" si="2"/>
        <v>0</v>
      </c>
    </row>
    <row r="36" spans="1:18" x14ac:dyDescent="0.2">
      <c r="A36" s="52"/>
      <c r="B36" s="18">
        <v>9</v>
      </c>
      <c r="C36" s="2">
        <f>Vsurf!G36</f>
        <v>0</v>
      </c>
      <c r="D36" s="2">
        <f>Vsurf!H36</f>
        <v>0</v>
      </c>
      <c r="E36" s="2">
        <f>Vsurf!I36</f>
        <v>0</v>
      </c>
      <c r="F36" s="2">
        <f>Vsurf!J36</f>
        <v>0</v>
      </c>
      <c r="G36" s="2">
        <f>Vsurf!K36</f>
        <v>0</v>
      </c>
      <c r="H36" s="2">
        <f>Vsurf!L36</f>
        <v>0</v>
      </c>
      <c r="I36" s="2">
        <f>Vsurf!M36</f>
        <v>0</v>
      </c>
      <c r="J36" s="2">
        <f>Vsurf!N36</f>
        <v>0</v>
      </c>
      <c r="K36" s="2">
        <f>Vsurf!O36</f>
        <v>0</v>
      </c>
      <c r="L36" s="2">
        <f>Vsurf!P36</f>
        <v>0</v>
      </c>
      <c r="M36" s="2">
        <f>Vsurf!Q36</f>
        <v>0</v>
      </c>
      <c r="N36" s="2">
        <f>Vsurf!R36</f>
        <v>0</v>
      </c>
      <c r="O36" s="34">
        <f t="shared" si="2"/>
        <v>0</v>
      </c>
    </row>
    <row r="37" spans="1:18" ht="13.5" thickBot="1" x14ac:dyDescent="0.25">
      <c r="A37" s="52"/>
      <c r="B37" s="27">
        <v>10</v>
      </c>
      <c r="C37" s="2">
        <f>Vsurf!G37</f>
        <v>0</v>
      </c>
      <c r="D37" s="2">
        <f>Vsurf!H37</f>
        <v>0</v>
      </c>
      <c r="E37" s="2">
        <f>Vsurf!I37</f>
        <v>0</v>
      </c>
      <c r="F37" s="2">
        <f>Vsurf!J37</f>
        <v>0</v>
      </c>
      <c r="G37" s="2">
        <f>Vsurf!K37</f>
        <v>0</v>
      </c>
      <c r="H37" s="2">
        <f>Vsurf!L37</f>
        <v>0</v>
      </c>
      <c r="I37" s="2">
        <f>Vsurf!M37</f>
        <v>0</v>
      </c>
      <c r="J37" s="2">
        <f>Vsurf!N37</f>
        <v>0</v>
      </c>
      <c r="K37" s="2">
        <f>Vsurf!O37</f>
        <v>0</v>
      </c>
      <c r="L37" s="2">
        <f>Vsurf!P37</f>
        <v>0</v>
      </c>
      <c r="M37" s="2">
        <f>Vsurf!Q37</f>
        <v>0</v>
      </c>
      <c r="N37" s="2">
        <f>Vsurf!R37</f>
        <v>0</v>
      </c>
      <c r="O37" s="34">
        <f t="shared" si="2"/>
        <v>0</v>
      </c>
    </row>
    <row r="38" spans="1:18" ht="13.5" thickBot="1" x14ac:dyDescent="0.25">
      <c r="A38" s="52"/>
      <c r="B38" s="28" t="s">
        <v>296</v>
      </c>
      <c r="C38" s="25">
        <f t="shared" ref="C38:N38" si="3">SUM(C28:C37)</f>
        <v>0</v>
      </c>
      <c r="D38" s="25">
        <f t="shared" si="3"/>
        <v>0</v>
      </c>
      <c r="E38" s="25">
        <f t="shared" si="3"/>
        <v>0</v>
      </c>
      <c r="F38" s="25">
        <f t="shared" si="3"/>
        <v>0</v>
      </c>
      <c r="G38" s="25">
        <f t="shared" si="3"/>
        <v>0</v>
      </c>
      <c r="H38" s="25">
        <f t="shared" si="3"/>
        <v>0</v>
      </c>
      <c r="I38" s="25">
        <f t="shared" si="3"/>
        <v>0</v>
      </c>
      <c r="J38" s="25">
        <f t="shared" si="3"/>
        <v>0</v>
      </c>
      <c r="K38" s="25">
        <f t="shared" si="3"/>
        <v>0</v>
      </c>
      <c r="L38" s="25">
        <f t="shared" si="3"/>
        <v>0</v>
      </c>
      <c r="M38" s="25">
        <f t="shared" si="3"/>
        <v>0</v>
      </c>
      <c r="N38" s="25">
        <f t="shared" si="3"/>
        <v>0</v>
      </c>
      <c r="O38" s="26">
        <f t="shared" si="2"/>
        <v>0</v>
      </c>
    </row>
    <row r="39" spans="1:18" x14ac:dyDescent="0.2">
      <c r="A39" s="52"/>
      <c r="B39" s="6"/>
      <c r="C39" s="2"/>
      <c r="D39" s="2"/>
      <c r="E39" s="2"/>
      <c r="F39" s="2"/>
      <c r="G39" s="2"/>
      <c r="H39" s="2"/>
      <c r="I39" s="2"/>
      <c r="O39" s="53"/>
    </row>
    <row r="40" spans="1:18" ht="45" customHeight="1" x14ac:dyDescent="0.2">
      <c r="A40" s="52"/>
      <c r="B40" s="834" t="s">
        <v>396</v>
      </c>
      <c r="C40" s="834"/>
      <c r="D40" s="834"/>
      <c r="E40" s="30" t="e">
        <f>(SUM(I38:J38,M38:N38)/O38)*100</f>
        <v>#DIV/0!</v>
      </c>
      <c r="G40" s="830" t="s">
        <v>395</v>
      </c>
      <c r="H40" s="831"/>
      <c r="I40" s="831"/>
      <c r="J40" s="7" t="e">
        <f>IF(E40&gt;10,1,IF(E40&gt;=5,0.8,IF(E40&gt;2,0.2,IF(E40&lt;=2,0.1,0))))</f>
        <v>#DIV/0!</v>
      </c>
      <c r="O40" s="53"/>
    </row>
    <row r="41" spans="1:18" x14ac:dyDescent="0.2">
      <c r="A41" s="52"/>
      <c r="O41" s="53"/>
    </row>
    <row r="42" spans="1:18" ht="13.5" thickBot="1" x14ac:dyDescent="0.25">
      <c r="A42" s="4" t="s">
        <v>416</v>
      </c>
      <c r="B42" s="51">
        <f>'Function Scoring'!R10</f>
        <v>0</v>
      </c>
      <c r="O42" s="53"/>
    </row>
    <row r="43" spans="1:18" ht="24" x14ac:dyDescent="0.2">
      <c r="A43" s="52"/>
      <c r="B43" s="16" t="s">
        <v>274</v>
      </c>
      <c r="C43" s="21" t="s">
        <v>275</v>
      </c>
      <c r="D43" s="21" t="s">
        <v>276</v>
      </c>
      <c r="E43" s="21" t="s">
        <v>277</v>
      </c>
      <c r="F43" s="21" t="s">
        <v>278</v>
      </c>
      <c r="G43" s="17" t="s">
        <v>279</v>
      </c>
      <c r="H43" s="17" t="s">
        <v>280</v>
      </c>
      <c r="I43" s="17" t="s">
        <v>281</v>
      </c>
      <c r="J43" s="17" t="s">
        <v>282</v>
      </c>
      <c r="K43" s="832" t="s">
        <v>283</v>
      </c>
      <c r="L43" s="17" t="s">
        <v>284</v>
      </c>
      <c r="M43" s="17" t="s">
        <v>285</v>
      </c>
      <c r="N43" s="17" t="s">
        <v>286</v>
      </c>
      <c r="O43" s="32"/>
    </row>
    <row r="44" spans="1:18" ht="36.75" thickBot="1" x14ac:dyDescent="0.25">
      <c r="A44" s="52"/>
      <c r="B44" s="19" t="s">
        <v>287</v>
      </c>
      <c r="C44" s="22" t="s">
        <v>288</v>
      </c>
      <c r="D44" s="23" t="s">
        <v>289</v>
      </c>
      <c r="E44" s="24" t="s">
        <v>290</v>
      </c>
      <c r="F44" s="22" t="s">
        <v>291</v>
      </c>
      <c r="G44" s="20" t="s">
        <v>292</v>
      </c>
      <c r="H44" s="20" t="s">
        <v>293</v>
      </c>
      <c r="I44" s="20" t="s">
        <v>294</v>
      </c>
      <c r="J44" s="47" t="s">
        <v>295</v>
      </c>
      <c r="K44" s="833"/>
      <c r="L44" s="20" t="s">
        <v>547</v>
      </c>
      <c r="M44" s="47" t="s">
        <v>548</v>
      </c>
      <c r="N44" s="58" t="s">
        <v>549</v>
      </c>
      <c r="O44" s="33" t="s">
        <v>392</v>
      </c>
    </row>
    <row r="45" spans="1:18" ht="20.25" x14ac:dyDescent="0.2">
      <c r="A45" s="52"/>
      <c r="B45" s="27">
        <v>1</v>
      </c>
      <c r="C45" s="2">
        <f>Vsurf!G44</f>
        <v>0</v>
      </c>
      <c r="D45" s="2">
        <f>Vsurf!H44</f>
        <v>0</v>
      </c>
      <c r="E45" s="2">
        <f>Vsurf!I44</f>
        <v>0</v>
      </c>
      <c r="F45" s="2">
        <f>Vsurf!J44</f>
        <v>0</v>
      </c>
      <c r="G45" s="2">
        <f>Vsurf!K44</f>
        <v>0</v>
      </c>
      <c r="H45" s="2">
        <f>Vsurf!L44</f>
        <v>0</v>
      </c>
      <c r="I45" s="2">
        <f>Vsurf!M44</f>
        <v>0</v>
      </c>
      <c r="J45" s="2">
        <f>Vsurf!N44</f>
        <v>0</v>
      </c>
      <c r="K45" s="2">
        <f>Vsurf!O44</f>
        <v>0</v>
      </c>
      <c r="L45" s="2">
        <f>Vsurf!P44</f>
        <v>0</v>
      </c>
      <c r="M45" s="2">
        <f>Vsurf!Q44</f>
        <v>0</v>
      </c>
      <c r="N45" s="2">
        <f>Vsurf!R44</f>
        <v>0</v>
      </c>
      <c r="O45" s="34">
        <f t="shared" ref="O45:O55" si="4">SUM(C45:N45)</f>
        <v>0</v>
      </c>
      <c r="Q45" s="771"/>
      <c r="R45" s="821"/>
    </row>
    <row r="46" spans="1:18" x14ac:dyDescent="0.2">
      <c r="A46" s="52"/>
      <c r="B46" s="27">
        <v>2</v>
      </c>
      <c r="C46" s="2">
        <f>Vsurf!G45</f>
        <v>0</v>
      </c>
      <c r="D46" s="2">
        <f>Vsurf!H45</f>
        <v>0</v>
      </c>
      <c r="E46" s="2">
        <f>Vsurf!I45</f>
        <v>0</v>
      </c>
      <c r="F46" s="2">
        <f>Vsurf!J45</f>
        <v>0</v>
      </c>
      <c r="G46" s="2">
        <f>Vsurf!K45</f>
        <v>0</v>
      </c>
      <c r="H46" s="2">
        <f>Vsurf!L45</f>
        <v>0</v>
      </c>
      <c r="I46" s="2">
        <f>Vsurf!M45</f>
        <v>0</v>
      </c>
      <c r="J46" s="2">
        <f>Vsurf!N45</f>
        <v>0</v>
      </c>
      <c r="K46" s="2">
        <f>Vsurf!O45</f>
        <v>0</v>
      </c>
      <c r="L46" s="2">
        <f>Vsurf!P45</f>
        <v>0</v>
      </c>
      <c r="M46" s="2">
        <f>Vsurf!Q45</f>
        <v>0</v>
      </c>
      <c r="N46" s="2">
        <f>Vsurf!R45</f>
        <v>0</v>
      </c>
      <c r="O46" s="34">
        <f t="shared" si="4"/>
        <v>0</v>
      </c>
      <c r="Q46" s="4"/>
      <c r="R46" s="41"/>
    </row>
    <row r="47" spans="1:18" x14ac:dyDescent="0.2">
      <c r="A47" s="52"/>
      <c r="B47" s="18">
        <v>3</v>
      </c>
      <c r="C47" s="2">
        <f>Vsurf!G46</f>
        <v>0</v>
      </c>
      <c r="D47" s="2">
        <f>Vsurf!H46</f>
        <v>0</v>
      </c>
      <c r="E47" s="2">
        <f>Vsurf!I46</f>
        <v>0</v>
      </c>
      <c r="F47" s="2">
        <f>Vsurf!J46</f>
        <v>0</v>
      </c>
      <c r="G47" s="2">
        <f>Vsurf!K46</f>
        <v>0</v>
      </c>
      <c r="H47" s="2">
        <f>Vsurf!L46</f>
        <v>0</v>
      </c>
      <c r="I47" s="2">
        <f>Vsurf!M46</f>
        <v>0</v>
      </c>
      <c r="J47" s="2">
        <f>Vsurf!N46</f>
        <v>0</v>
      </c>
      <c r="K47" s="2">
        <f>Vsurf!O46</f>
        <v>0</v>
      </c>
      <c r="L47" s="2">
        <f>Vsurf!P46</f>
        <v>0</v>
      </c>
      <c r="M47" s="2">
        <f>Vsurf!Q46</f>
        <v>0</v>
      </c>
      <c r="N47" s="2">
        <f>Vsurf!R46</f>
        <v>0</v>
      </c>
      <c r="O47" s="34">
        <f t="shared" si="4"/>
        <v>0</v>
      </c>
      <c r="Q47" s="4"/>
      <c r="R47" s="35"/>
    </row>
    <row r="48" spans="1:18" x14ac:dyDescent="0.2">
      <c r="A48" s="52"/>
      <c r="B48" s="27">
        <v>4</v>
      </c>
      <c r="C48" s="2">
        <f>Vsurf!G47</f>
        <v>0</v>
      </c>
      <c r="D48" s="2">
        <f>Vsurf!H47</f>
        <v>0</v>
      </c>
      <c r="E48" s="2">
        <f>Vsurf!I47</f>
        <v>0</v>
      </c>
      <c r="F48" s="2">
        <f>Vsurf!J47</f>
        <v>0</v>
      </c>
      <c r="G48" s="2">
        <f>Vsurf!K47</f>
        <v>0</v>
      </c>
      <c r="H48" s="2">
        <f>Vsurf!L47</f>
        <v>0</v>
      </c>
      <c r="I48" s="2">
        <f>Vsurf!M47</f>
        <v>0</v>
      </c>
      <c r="J48" s="2">
        <f>Vsurf!N47</f>
        <v>0</v>
      </c>
      <c r="K48" s="2">
        <f>Vsurf!O47</f>
        <v>0</v>
      </c>
      <c r="L48" s="2">
        <f>Vsurf!P47</f>
        <v>0</v>
      </c>
      <c r="M48" s="2">
        <f>Vsurf!Q47</f>
        <v>0</v>
      </c>
      <c r="N48" s="2">
        <f>Vsurf!R47</f>
        <v>0</v>
      </c>
      <c r="O48" s="34">
        <f t="shared" si="4"/>
        <v>0</v>
      </c>
      <c r="Q48" s="4"/>
      <c r="R48" s="35"/>
    </row>
    <row r="49" spans="1:18" x14ac:dyDescent="0.2">
      <c r="A49" s="52"/>
      <c r="B49" s="27">
        <v>5</v>
      </c>
      <c r="C49" s="2">
        <f>Vsurf!G48</f>
        <v>0</v>
      </c>
      <c r="D49" s="2">
        <f>Vsurf!H48</f>
        <v>0</v>
      </c>
      <c r="E49" s="2">
        <f>Vsurf!I48</f>
        <v>0</v>
      </c>
      <c r="F49" s="2">
        <f>Vsurf!J48</f>
        <v>0</v>
      </c>
      <c r="G49" s="2">
        <f>Vsurf!K48</f>
        <v>0</v>
      </c>
      <c r="H49" s="2">
        <f>Vsurf!L48</f>
        <v>0</v>
      </c>
      <c r="I49" s="2">
        <f>Vsurf!M48</f>
        <v>0</v>
      </c>
      <c r="J49" s="2">
        <f>Vsurf!N48</f>
        <v>0</v>
      </c>
      <c r="K49" s="2">
        <f>Vsurf!O48</f>
        <v>0</v>
      </c>
      <c r="L49" s="2">
        <f>Vsurf!P48</f>
        <v>0</v>
      </c>
      <c r="M49" s="2">
        <f>Vsurf!Q48</f>
        <v>0</v>
      </c>
      <c r="N49" s="2">
        <f>Vsurf!R48</f>
        <v>0</v>
      </c>
      <c r="O49" s="34">
        <f t="shared" si="4"/>
        <v>0</v>
      </c>
      <c r="Q49" s="4"/>
      <c r="R49" s="35"/>
    </row>
    <row r="50" spans="1:18" x14ac:dyDescent="0.2">
      <c r="A50" s="52"/>
      <c r="B50" s="18">
        <v>6</v>
      </c>
      <c r="C50" s="2">
        <f>Vsurf!G49</f>
        <v>0</v>
      </c>
      <c r="D50" s="2">
        <f>Vsurf!H49</f>
        <v>0</v>
      </c>
      <c r="E50" s="2">
        <f>Vsurf!I49</f>
        <v>0</v>
      </c>
      <c r="F50" s="2">
        <f>Vsurf!J49</f>
        <v>0</v>
      </c>
      <c r="G50" s="2">
        <f>Vsurf!K49</f>
        <v>0</v>
      </c>
      <c r="H50" s="2">
        <f>Vsurf!L49</f>
        <v>0</v>
      </c>
      <c r="I50" s="2">
        <f>Vsurf!M49</f>
        <v>0</v>
      </c>
      <c r="J50" s="2">
        <f>Vsurf!N49</f>
        <v>0</v>
      </c>
      <c r="K50" s="2">
        <f>Vsurf!O49</f>
        <v>0</v>
      </c>
      <c r="L50" s="2">
        <f>Vsurf!P49</f>
        <v>0</v>
      </c>
      <c r="M50" s="2">
        <f>Vsurf!Q49</f>
        <v>0</v>
      </c>
      <c r="N50" s="2">
        <f>Vsurf!R49</f>
        <v>0</v>
      </c>
      <c r="O50" s="34">
        <f t="shared" si="4"/>
        <v>0</v>
      </c>
      <c r="Q50" s="4"/>
      <c r="R50" s="35"/>
    </row>
    <row r="51" spans="1:18" x14ac:dyDescent="0.2">
      <c r="A51" s="52"/>
      <c r="B51" s="27">
        <v>7</v>
      </c>
      <c r="C51" s="2">
        <f>Vsurf!G50</f>
        <v>0</v>
      </c>
      <c r="D51" s="2">
        <f>Vsurf!H50</f>
        <v>0</v>
      </c>
      <c r="E51" s="2">
        <f>Vsurf!I50</f>
        <v>0</v>
      </c>
      <c r="F51" s="2">
        <f>Vsurf!J50</f>
        <v>0</v>
      </c>
      <c r="G51" s="2">
        <f>Vsurf!K50</f>
        <v>0</v>
      </c>
      <c r="H51" s="2">
        <f>Vsurf!L50</f>
        <v>0</v>
      </c>
      <c r="I51" s="2">
        <f>Vsurf!M50</f>
        <v>0</v>
      </c>
      <c r="J51" s="2">
        <f>Vsurf!N50</f>
        <v>0</v>
      </c>
      <c r="K51" s="2">
        <f>Vsurf!O50</f>
        <v>0</v>
      </c>
      <c r="L51" s="2">
        <f>Vsurf!P50</f>
        <v>0</v>
      </c>
      <c r="M51" s="2">
        <f>Vsurf!Q50</f>
        <v>0</v>
      </c>
      <c r="N51" s="2">
        <f>Vsurf!R50</f>
        <v>0</v>
      </c>
      <c r="O51" s="34">
        <f t="shared" si="4"/>
        <v>0</v>
      </c>
    </row>
    <row r="52" spans="1:18" x14ac:dyDescent="0.2">
      <c r="A52" s="52"/>
      <c r="B52" s="27">
        <v>8</v>
      </c>
      <c r="C52" s="2">
        <f>Vsurf!G51</f>
        <v>0</v>
      </c>
      <c r="D52" s="2">
        <f>Vsurf!H51</f>
        <v>0</v>
      </c>
      <c r="E52" s="2">
        <f>Vsurf!I51</f>
        <v>0</v>
      </c>
      <c r="F52" s="2">
        <f>Vsurf!J51</f>
        <v>0</v>
      </c>
      <c r="G52" s="2">
        <f>Vsurf!K51</f>
        <v>0</v>
      </c>
      <c r="H52" s="2">
        <f>Vsurf!L51</f>
        <v>0</v>
      </c>
      <c r="I52" s="2">
        <f>Vsurf!M51</f>
        <v>0</v>
      </c>
      <c r="J52" s="2">
        <f>Vsurf!N51</f>
        <v>0</v>
      </c>
      <c r="K52" s="2">
        <f>Vsurf!O51</f>
        <v>0</v>
      </c>
      <c r="L52" s="2">
        <f>Vsurf!P51</f>
        <v>0</v>
      </c>
      <c r="M52" s="2">
        <f>Vsurf!Q51</f>
        <v>0</v>
      </c>
      <c r="N52" s="2">
        <f>Vsurf!R51</f>
        <v>0</v>
      </c>
      <c r="O52" s="34">
        <f t="shared" si="4"/>
        <v>0</v>
      </c>
    </row>
    <row r="53" spans="1:18" x14ac:dyDescent="0.2">
      <c r="A53" s="52"/>
      <c r="B53" s="18">
        <v>9</v>
      </c>
      <c r="C53" s="2">
        <f>Vsurf!G52</f>
        <v>0</v>
      </c>
      <c r="D53" s="2">
        <f>Vsurf!H52</f>
        <v>0</v>
      </c>
      <c r="E53" s="2">
        <f>Vsurf!I52</f>
        <v>0</v>
      </c>
      <c r="F53" s="2">
        <f>Vsurf!J52</f>
        <v>0</v>
      </c>
      <c r="G53" s="2">
        <f>Vsurf!K52</f>
        <v>0</v>
      </c>
      <c r="H53" s="2">
        <f>Vsurf!L52</f>
        <v>0</v>
      </c>
      <c r="I53" s="2">
        <f>Vsurf!M52</f>
        <v>0</v>
      </c>
      <c r="J53" s="2">
        <f>Vsurf!N52</f>
        <v>0</v>
      </c>
      <c r="K53" s="2">
        <f>Vsurf!O52</f>
        <v>0</v>
      </c>
      <c r="L53" s="2">
        <f>Vsurf!P52</f>
        <v>0</v>
      </c>
      <c r="M53" s="2">
        <f>Vsurf!Q52</f>
        <v>0</v>
      </c>
      <c r="N53" s="2">
        <f>Vsurf!R52</f>
        <v>0</v>
      </c>
      <c r="O53" s="34">
        <f t="shared" si="4"/>
        <v>0</v>
      </c>
    </row>
    <row r="54" spans="1:18" ht="13.5" thickBot="1" x14ac:dyDescent="0.25">
      <c r="A54" s="52"/>
      <c r="B54" s="27">
        <v>10</v>
      </c>
      <c r="C54" s="2">
        <f>Vsurf!G53</f>
        <v>0</v>
      </c>
      <c r="D54" s="2">
        <f>Vsurf!H53</f>
        <v>0</v>
      </c>
      <c r="E54" s="2">
        <f>Vsurf!I53</f>
        <v>0</v>
      </c>
      <c r="F54" s="2">
        <f>Vsurf!J53</f>
        <v>0</v>
      </c>
      <c r="G54" s="2">
        <f>Vsurf!K53</f>
        <v>0</v>
      </c>
      <c r="H54" s="2">
        <f>Vsurf!L53</f>
        <v>0</v>
      </c>
      <c r="I54" s="2">
        <f>Vsurf!M53</f>
        <v>0</v>
      </c>
      <c r="J54" s="2">
        <f>Vsurf!N53</f>
        <v>0</v>
      </c>
      <c r="K54" s="2">
        <f>Vsurf!O53</f>
        <v>0</v>
      </c>
      <c r="L54" s="2">
        <f>Vsurf!P53</f>
        <v>0</v>
      </c>
      <c r="M54" s="2">
        <f>Vsurf!Q53</f>
        <v>0</v>
      </c>
      <c r="N54" s="2">
        <f>Vsurf!R53</f>
        <v>0</v>
      </c>
      <c r="O54" s="34">
        <f t="shared" si="4"/>
        <v>0</v>
      </c>
    </row>
    <row r="55" spans="1:18" ht="13.5" thickBot="1" x14ac:dyDescent="0.25">
      <c r="A55" s="52"/>
      <c r="B55" s="28" t="s">
        <v>296</v>
      </c>
      <c r="C55" s="25">
        <f t="shared" ref="C55:N55" si="5">SUM(C45:C54)</f>
        <v>0</v>
      </c>
      <c r="D55" s="25">
        <f t="shared" si="5"/>
        <v>0</v>
      </c>
      <c r="E55" s="25">
        <f t="shared" si="5"/>
        <v>0</v>
      </c>
      <c r="F55" s="25">
        <f t="shared" si="5"/>
        <v>0</v>
      </c>
      <c r="G55" s="25">
        <f t="shared" si="5"/>
        <v>0</v>
      </c>
      <c r="H55" s="25">
        <f t="shared" si="5"/>
        <v>0</v>
      </c>
      <c r="I55" s="25">
        <f t="shared" si="5"/>
        <v>0</v>
      </c>
      <c r="J55" s="25">
        <f t="shared" si="5"/>
        <v>0</v>
      </c>
      <c r="K55" s="25">
        <f t="shared" si="5"/>
        <v>0</v>
      </c>
      <c r="L55" s="25">
        <f t="shared" si="5"/>
        <v>0</v>
      </c>
      <c r="M55" s="25">
        <f t="shared" si="5"/>
        <v>0</v>
      </c>
      <c r="N55" s="25">
        <f t="shared" si="5"/>
        <v>0</v>
      </c>
      <c r="O55" s="26">
        <f t="shared" si="4"/>
        <v>0</v>
      </c>
    </row>
    <row r="56" spans="1:18" x14ac:dyDescent="0.2">
      <c r="A56" s="52"/>
      <c r="B56" s="6"/>
      <c r="C56" s="2"/>
      <c r="D56" s="2"/>
      <c r="E56" s="2"/>
      <c r="F56" s="2"/>
      <c r="G56" s="2"/>
      <c r="H56" s="2"/>
      <c r="I56" s="2"/>
      <c r="O56" s="53"/>
    </row>
    <row r="57" spans="1:18" ht="45" customHeight="1" thickBot="1" x14ac:dyDescent="0.25">
      <c r="A57" s="48"/>
      <c r="B57" s="827" t="s">
        <v>396</v>
      </c>
      <c r="C57" s="827"/>
      <c r="D57" s="827"/>
      <c r="E57" s="54" t="e">
        <f>(SUM(I55:J55,M55:N55)/O55)*100</f>
        <v>#DIV/0!</v>
      </c>
      <c r="F57" s="49"/>
      <c r="G57" s="828" t="s">
        <v>395</v>
      </c>
      <c r="H57" s="829"/>
      <c r="I57" s="829"/>
      <c r="J57" s="49" t="e">
        <f>IF(E57&gt;10,1,IF(E57&gt;=5,0.8,IF(E57&gt;2,0.2,IF(E57&lt;=2,0.1,0))))</f>
        <v>#DIV/0!</v>
      </c>
      <c r="K57" s="49"/>
      <c r="L57" s="49"/>
      <c r="M57" s="49"/>
      <c r="N57" s="49"/>
      <c r="O57" s="50"/>
    </row>
    <row r="58" spans="1:18" x14ac:dyDescent="0.2">
      <c r="B58" s="6"/>
      <c r="C58" s="2"/>
      <c r="D58" s="2"/>
      <c r="E58" s="2"/>
      <c r="F58" s="2"/>
      <c r="G58" s="2"/>
      <c r="H58" s="2"/>
      <c r="I58" s="2"/>
    </row>
    <row r="59" spans="1:18" ht="24" customHeight="1" x14ac:dyDescent="0.2">
      <c r="A59" s="835" t="s">
        <v>399</v>
      </c>
      <c r="B59" s="719"/>
      <c r="C59" s="719"/>
      <c r="D59" s="719"/>
      <c r="E59" s="719"/>
      <c r="F59" s="719"/>
      <c r="G59" s="719"/>
      <c r="H59" s="719"/>
      <c r="I59" s="719"/>
      <c r="J59" s="719"/>
      <c r="K59" s="719"/>
      <c r="L59" s="719"/>
      <c r="M59" s="719"/>
      <c r="N59" s="719"/>
      <c r="O59" s="719"/>
    </row>
    <row r="60" spans="1:18" ht="13.5" thickBot="1" x14ac:dyDescent="0.25">
      <c r="A60" s="4" t="s">
        <v>416</v>
      </c>
      <c r="B60" s="51" t="str">
        <f>'Function Scoring'!F10</f>
        <v xml:space="preserve">Stream A - Current </v>
      </c>
    </row>
    <row r="61" spans="1:18" ht="24" x14ac:dyDescent="0.2">
      <c r="B61" s="16" t="s">
        <v>274</v>
      </c>
      <c r="C61" s="21" t="s">
        <v>275</v>
      </c>
      <c r="D61" s="21" t="s">
        <v>276</v>
      </c>
      <c r="E61" s="21" t="s">
        <v>277</v>
      </c>
      <c r="F61" s="21" t="s">
        <v>278</v>
      </c>
      <c r="G61" s="17" t="s">
        <v>279</v>
      </c>
      <c r="H61" s="17" t="s">
        <v>280</v>
      </c>
      <c r="I61" s="17" t="s">
        <v>281</v>
      </c>
      <c r="J61" s="17" t="s">
        <v>282</v>
      </c>
      <c r="K61" s="832" t="s">
        <v>283</v>
      </c>
      <c r="L61" s="17" t="s">
        <v>284</v>
      </c>
      <c r="M61" s="17" t="s">
        <v>285</v>
      </c>
      <c r="N61" s="17" t="s">
        <v>286</v>
      </c>
      <c r="O61" s="32"/>
    </row>
    <row r="62" spans="1:18" ht="36.75" thickBot="1" x14ac:dyDescent="0.25">
      <c r="B62" s="19" t="s">
        <v>287</v>
      </c>
      <c r="C62" s="22" t="s">
        <v>288</v>
      </c>
      <c r="D62" s="23" t="s">
        <v>289</v>
      </c>
      <c r="E62" s="24" t="s">
        <v>290</v>
      </c>
      <c r="F62" s="22" t="s">
        <v>291</v>
      </c>
      <c r="G62" s="20" t="s">
        <v>292</v>
      </c>
      <c r="H62" s="20" t="s">
        <v>293</v>
      </c>
      <c r="I62" s="20" t="s">
        <v>294</v>
      </c>
      <c r="J62" s="47" t="s">
        <v>295</v>
      </c>
      <c r="K62" s="833"/>
      <c r="L62" s="20" t="s">
        <v>547</v>
      </c>
      <c r="M62" s="47" t="s">
        <v>548</v>
      </c>
      <c r="N62" s="58" t="s">
        <v>549</v>
      </c>
      <c r="O62" s="33" t="s">
        <v>392</v>
      </c>
    </row>
    <row r="63" spans="1:18" ht="20.25" x14ac:dyDescent="0.2">
      <c r="B63" s="27">
        <v>1</v>
      </c>
      <c r="C63" s="2">
        <f>Vsurf!G63</f>
        <v>7</v>
      </c>
      <c r="D63" s="2">
        <f>Vsurf!H63</f>
        <v>3</v>
      </c>
      <c r="E63" s="2">
        <f>Vsurf!I63</f>
        <v>0</v>
      </c>
      <c r="F63" s="2">
        <f>Vsurf!J63</f>
        <v>0</v>
      </c>
      <c r="G63" s="2">
        <f>Vsurf!K63</f>
        <v>0</v>
      </c>
      <c r="H63" s="2">
        <f>Vsurf!L63</f>
        <v>0</v>
      </c>
      <c r="I63" s="2">
        <f>Vsurf!M63</f>
        <v>0</v>
      </c>
      <c r="J63" s="2">
        <f>Vsurf!N63</f>
        <v>0</v>
      </c>
      <c r="K63" s="2">
        <f>Vsurf!O63</f>
        <v>0</v>
      </c>
      <c r="L63" s="2">
        <f>Vsurf!P63</f>
        <v>0</v>
      </c>
      <c r="M63" s="2">
        <f>Vsurf!Q63</f>
        <v>0</v>
      </c>
      <c r="N63" s="2">
        <f>Vsurf!R63</f>
        <v>0</v>
      </c>
      <c r="O63" s="34">
        <f t="shared" ref="O63:O73" si="6">SUM(C63:N63)</f>
        <v>10</v>
      </c>
      <c r="Q63" s="771"/>
      <c r="R63" s="821"/>
    </row>
    <row r="64" spans="1:18" x14ac:dyDescent="0.2">
      <c r="B64" s="27">
        <v>2</v>
      </c>
      <c r="C64" s="2">
        <f>Vsurf!G64</f>
        <v>10</v>
      </c>
      <c r="D64" s="2">
        <f>Vsurf!H64</f>
        <v>0</v>
      </c>
      <c r="E64" s="2">
        <f>Vsurf!I64</f>
        <v>0</v>
      </c>
      <c r="F64" s="2">
        <f>Vsurf!J64</f>
        <v>0</v>
      </c>
      <c r="G64" s="2">
        <f>Vsurf!K64</f>
        <v>0</v>
      </c>
      <c r="H64" s="2">
        <f>Vsurf!L64</f>
        <v>0</v>
      </c>
      <c r="I64" s="2">
        <f>Vsurf!M64</f>
        <v>0</v>
      </c>
      <c r="J64" s="2">
        <f>Vsurf!N64</f>
        <v>0</v>
      </c>
      <c r="K64" s="2">
        <f>Vsurf!O64</f>
        <v>0</v>
      </c>
      <c r="L64" s="2">
        <f>Vsurf!P64</f>
        <v>0</v>
      </c>
      <c r="M64" s="2">
        <f>Vsurf!Q64</f>
        <v>0</v>
      </c>
      <c r="N64" s="2">
        <f>Vsurf!R64</f>
        <v>0</v>
      </c>
      <c r="O64" s="34">
        <f t="shared" si="6"/>
        <v>10</v>
      </c>
      <c r="Q64" s="4"/>
      <c r="R64" s="41"/>
    </row>
    <row r="65" spans="1:18" x14ac:dyDescent="0.2">
      <c r="B65" s="18">
        <v>3</v>
      </c>
      <c r="C65" s="2">
        <f>Vsurf!G65</f>
        <v>10</v>
      </c>
      <c r="D65" s="2">
        <f>Vsurf!H65</f>
        <v>0</v>
      </c>
      <c r="E65" s="2">
        <f>Vsurf!I65</f>
        <v>0</v>
      </c>
      <c r="F65" s="2">
        <f>Vsurf!J65</f>
        <v>0</v>
      </c>
      <c r="G65" s="2">
        <f>Vsurf!K65</f>
        <v>0</v>
      </c>
      <c r="H65" s="2">
        <f>Vsurf!L65</f>
        <v>0</v>
      </c>
      <c r="I65" s="2">
        <f>Vsurf!M65</f>
        <v>0</v>
      </c>
      <c r="J65" s="2">
        <f>Vsurf!N65</f>
        <v>0</v>
      </c>
      <c r="K65" s="2">
        <f>Vsurf!O65</f>
        <v>0</v>
      </c>
      <c r="L65" s="2">
        <f>Vsurf!P65</f>
        <v>0</v>
      </c>
      <c r="M65" s="2">
        <f>Vsurf!Q65</f>
        <v>0</v>
      </c>
      <c r="N65" s="2">
        <f>Vsurf!R65</f>
        <v>0</v>
      </c>
      <c r="O65" s="34">
        <f t="shared" si="6"/>
        <v>10</v>
      </c>
      <c r="Q65" s="4"/>
      <c r="R65" s="35"/>
    </row>
    <row r="66" spans="1:18" x14ac:dyDescent="0.2">
      <c r="B66" s="27">
        <v>4</v>
      </c>
      <c r="C66" s="2">
        <f>Vsurf!G66</f>
        <v>4</v>
      </c>
      <c r="D66" s="2">
        <f>Vsurf!H66</f>
        <v>0</v>
      </c>
      <c r="E66" s="2">
        <f>Vsurf!I66</f>
        <v>1</v>
      </c>
      <c r="F66" s="2">
        <f>Vsurf!J66</f>
        <v>0</v>
      </c>
      <c r="G66" s="2">
        <f>Vsurf!K66</f>
        <v>1</v>
      </c>
      <c r="H66" s="2">
        <f>Vsurf!L66</f>
        <v>0</v>
      </c>
      <c r="I66" s="2">
        <f>Vsurf!M66</f>
        <v>0</v>
      </c>
      <c r="J66" s="2">
        <f>Vsurf!N66</f>
        <v>0</v>
      </c>
      <c r="K66" s="2">
        <f>Vsurf!O66</f>
        <v>0</v>
      </c>
      <c r="L66" s="2">
        <f>Vsurf!P66</f>
        <v>3</v>
      </c>
      <c r="M66" s="2">
        <f>Vsurf!Q66</f>
        <v>0</v>
      </c>
      <c r="N66" s="2">
        <f>Vsurf!R66</f>
        <v>1</v>
      </c>
      <c r="O66" s="34">
        <f t="shared" si="6"/>
        <v>10</v>
      </c>
      <c r="Q66" s="4"/>
      <c r="R66" s="35"/>
    </row>
    <row r="67" spans="1:18" x14ac:dyDescent="0.2">
      <c r="B67" s="27">
        <v>5</v>
      </c>
      <c r="C67" s="2">
        <f>Vsurf!G67</f>
        <v>4</v>
      </c>
      <c r="D67" s="2">
        <f>Vsurf!H67</f>
        <v>0</v>
      </c>
      <c r="E67" s="2">
        <f>Vsurf!I67</f>
        <v>1</v>
      </c>
      <c r="F67" s="2">
        <f>Vsurf!J67</f>
        <v>0</v>
      </c>
      <c r="G67" s="2">
        <f>Vsurf!K67</f>
        <v>0</v>
      </c>
      <c r="H67" s="2">
        <f>Vsurf!L67</f>
        <v>0</v>
      </c>
      <c r="I67" s="2">
        <f>Vsurf!M67</f>
        <v>0</v>
      </c>
      <c r="J67" s="2">
        <f>Vsurf!N67</f>
        <v>0</v>
      </c>
      <c r="K67" s="2">
        <f>Vsurf!O67</f>
        <v>0</v>
      </c>
      <c r="L67" s="2">
        <f>Vsurf!P67</f>
        <v>4</v>
      </c>
      <c r="M67" s="2">
        <f>Vsurf!Q67</f>
        <v>0</v>
      </c>
      <c r="N67" s="2">
        <f>Vsurf!R67</f>
        <v>1</v>
      </c>
      <c r="O67" s="34">
        <f t="shared" si="6"/>
        <v>10</v>
      </c>
      <c r="Q67" s="4"/>
      <c r="R67" s="35"/>
    </row>
    <row r="68" spans="1:18" x14ac:dyDescent="0.2">
      <c r="B68" s="18">
        <v>6</v>
      </c>
      <c r="C68" s="2">
        <f>Vsurf!G68</f>
        <v>8</v>
      </c>
      <c r="D68" s="2">
        <f>Vsurf!H68</f>
        <v>0</v>
      </c>
      <c r="E68" s="2">
        <f>Vsurf!I68</f>
        <v>0</v>
      </c>
      <c r="F68" s="2">
        <f>Vsurf!J68</f>
        <v>0</v>
      </c>
      <c r="G68" s="2">
        <f>Vsurf!K68</f>
        <v>0</v>
      </c>
      <c r="H68" s="2">
        <f>Vsurf!L68</f>
        <v>0</v>
      </c>
      <c r="I68" s="2">
        <f>Vsurf!M68</f>
        <v>0</v>
      </c>
      <c r="J68" s="2">
        <f>Vsurf!N68</f>
        <v>0</v>
      </c>
      <c r="K68" s="2">
        <f>Vsurf!O68</f>
        <v>0</v>
      </c>
      <c r="L68" s="2">
        <f>Vsurf!P68</f>
        <v>2</v>
      </c>
      <c r="M68" s="2">
        <f>Vsurf!Q68</f>
        <v>0</v>
      </c>
      <c r="N68" s="2">
        <f>Vsurf!R68</f>
        <v>0</v>
      </c>
      <c r="O68" s="34">
        <f t="shared" si="6"/>
        <v>10</v>
      </c>
      <c r="Q68" s="4"/>
      <c r="R68" s="35"/>
    </row>
    <row r="69" spans="1:18" x14ac:dyDescent="0.2">
      <c r="B69" s="27">
        <v>7</v>
      </c>
      <c r="C69" s="2">
        <f>Vsurf!G69</f>
        <v>4</v>
      </c>
      <c r="D69" s="2">
        <f>Vsurf!H69</f>
        <v>0</v>
      </c>
      <c r="E69" s="2">
        <f>Vsurf!I69</f>
        <v>0</v>
      </c>
      <c r="F69" s="2">
        <f>Vsurf!J69</f>
        <v>0</v>
      </c>
      <c r="G69" s="2">
        <f>Vsurf!K69</f>
        <v>0</v>
      </c>
      <c r="H69" s="2">
        <f>Vsurf!L69</f>
        <v>0</v>
      </c>
      <c r="I69" s="2">
        <f>Vsurf!M69</f>
        <v>0</v>
      </c>
      <c r="J69" s="2">
        <f>Vsurf!N69</f>
        <v>5</v>
      </c>
      <c r="K69" s="2">
        <f>Vsurf!O69</f>
        <v>0</v>
      </c>
      <c r="L69" s="2">
        <f>Vsurf!P69</f>
        <v>1</v>
      </c>
      <c r="M69" s="2">
        <f>Vsurf!Q69</f>
        <v>0</v>
      </c>
      <c r="N69" s="2">
        <f>Vsurf!R69</f>
        <v>0</v>
      </c>
      <c r="O69" s="34">
        <f t="shared" si="6"/>
        <v>10</v>
      </c>
    </row>
    <row r="70" spans="1:18" x14ac:dyDescent="0.2">
      <c r="B70" s="27">
        <v>8</v>
      </c>
      <c r="C70" s="2">
        <f>Vsurf!G70</f>
        <v>7</v>
      </c>
      <c r="D70" s="2">
        <f>Vsurf!H70</f>
        <v>0</v>
      </c>
      <c r="E70" s="2">
        <f>Vsurf!I70</f>
        <v>0</v>
      </c>
      <c r="F70" s="2">
        <f>Vsurf!J70</f>
        <v>0</v>
      </c>
      <c r="G70" s="2">
        <f>Vsurf!K70</f>
        <v>0</v>
      </c>
      <c r="H70" s="2">
        <f>Vsurf!L70</f>
        <v>0</v>
      </c>
      <c r="I70" s="2">
        <f>Vsurf!M70</f>
        <v>0</v>
      </c>
      <c r="J70" s="2">
        <f>Vsurf!N70</f>
        <v>3</v>
      </c>
      <c r="K70" s="2">
        <f>Vsurf!O70</f>
        <v>0</v>
      </c>
      <c r="L70" s="2">
        <f>Vsurf!P70</f>
        <v>0</v>
      </c>
      <c r="M70" s="2">
        <f>Vsurf!Q70</f>
        <v>0</v>
      </c>
      <c r="N70" s="2">
        <f>Vsurf!R70</f>
        <v>0</v>
      </c>
      <c r="O70" s="34">
        <f t="shared" si="6"/>
        <v>10</v>
      </c>
    </row>
    <row r="71" spans="1:18" x14ac:dyDescent="0.2">
      <c r="B71" s="18">
        <v>9</v>
      </c>
      <c r="C71" s="2">
        <f>Vsurf!G71</f>
        <v>9</v>
      </c>
      <c r="D71" s="2">
        <f>Vsurf!H71</f>
        <v>0</v>
      </c>
      <c r="E71" s="2">
        <f>Vsurf!I71</f>
        <v>0</v>
      </c>
      <c r="F71" s="2">
        <f>Vsurf!J71</f>
        <v>0</v>
      </c>
      <c r="G71" s="2">
        <f>Vsurf!K71</f>
        <v>0</v>
      </c>
      <c r="H71" s="2">
        <f>Vsurf!L71</f>
        <v>0</v>
      </c>
      <c r="I71" s="2">
        <f>Vsurf!M71</f>
        <v>0</v>
      </c>
      <c r="J71" s="2">
        <f>Vsurf!N71</f>
        <v>0</v>
      </c>
      <c r="K71" s="2">
        <f>Vsurf!O71</f>
        <v>0</v>
      </c>
      <c r="L71" s="2">
        <f>Vsurf!P71</f>
        <v>0</v>
      </c>
      <c r="M71" s="2">
        <f>Vsurf!Q71</f>
        <v>1</v>
      </c>
      <c r="N71" s="2">
        <f>Vsurf!R71</f>
        <v>0</v>
      </c>
      <c r="O71" s="34">
        <f t="shared" si="6"/>
        <v>10</v>
      </c>
    </row>
    <row r="72" spans="1:18" ht="13.5" thickBot="1" x14ac:dyDescent="0.25">
      <c r="B72" s="27">
        <v>10</v>
      </c>
      <c r="C72" s="2">
        <f>Vsurf!G72</f>
        <v>10</v>
      </c>
      <c r="D72" s="2">
        <f>Vsurf!H72</f>
        <v>0</v>
      </c>
      <c r="E72" s="2">
        <f>Vsurf!I72</f>
        <v>0</v>
      </c>
      <c r="F72" s="2">
        <f>Vsurf!J72</f>
        <v>0</v>
      </c>
      <c r="G72" s="2">
        <f>Vsurf!K72</f>
        <v>0</v>
      </c>
      <c r="H72" s="2">
        <f>Vsurf!L72</f>
        <v>0</v>
      </c>
      <c r="I72" s="2">
        <f>Vsurf!M72</f>
        <v>0</v>
      </c>
      <c r="J72" s="2">
        <f>Vsurf!N72</f>
        <v>0</v>
      </c>
      <c r="K72" s="2">
        <f>Vsurf!O72</f>
        <v>0</v>
      </c>
      <c r="L72" s="2">
        <f>Vsurf!P72</f>
        <v>0</v>
      </c>
      <c r="M72" s="2">
        <f>Vsurf!Q72</f>
        <v>0</v>
      </c>
      <c r="N72" s="2">
        <f>Vsurf!R72</f>
        <v>0</v>
      </c>
      <c r="O72" s="34">
        <f t="shared" si="6"/>
        <v>10</v>
      </c>
    </row>
    <row r="73" spans="1:18" ht="13.5" thickBot="1" x14ac:dyDescent="0.25">
      <c r="B73" s="28" t="s">
        <v>296</v>
      </c>
      <c r="C73" s="25">
        <f t="shared" ref="C73:N73" si="7">SUM(C63:C72)</f>
        <v>73</v>
      </c>
      <c r="D73" s="25">
        <f t="shared" si="7"/>
        <v>3</v>
      </c>
      <c r="E73" s="25">
        <f t="shared" si="7"/>
        <v>2</v>
      </c>
      <c r="F73" s="25">
        <f t="shared" si="7"/>
        <v>0</v>
      </c>
      <c r="G73" s="25">
        <f t="shared" si="7"/>
        <v>1</v>
      </c>
      <c r="H73" s="25">
        <f t="shared" si="7"/>
        <v>0</v>
      </c>
      <c r="I73" s="25">
        <f t="shared" si="7"/>
        <v>0</v>
      </c>
      <c r="J73" s="25">
        <f t="shared" si="7"/>
        <v>8</v>
      </c>
      <c r="K73" s="25">
        <f t="shared" si="7"/>
        <v>0</v>
      </c>
      <c r="L73" s="25">
        <f t="shared" si="7"/>
        <v>10</v>
      </c>
      <c r="M73" s="25">
        <f t="shared" si="7"/>
        <v>1</v>
      </c>
      <c r="N73" s="25">
        <f t="shared" si="7"/>
        <v>2</v>
      </c>
      <c r="O73" s="26">
        <f t="shared" si="6"/>
        <v>100</v>
      </c>
    </row>
    <row r="74" spans="1:18" x14ac:dyDescent="0.2">
      <c r="B74" s="6"/>
      <c r="C74" s="2"/>
      <c r="D74" s="2"/>
      <c r="E74" s="2"/>
      <c r="F74" s="2"/>
      <c r="G74" s="2"/>
      <c r="H74" s="2"/>
      <c r="I74" s="2"/>
    </row>
    <row r="75" spans="1:18" ht="45" customHeight="1" x14ac:dyDescent="0.2">
      <c r="B75" s="834" t="s">
        <v>396</v>
      </c>
      <c r="C75" s="834"/>
      <c r="D75" s="834"/>
      <c r="E75" s="30">
        <f>(SUM(I73:J73,M73:N73)/O73)*100</f>
        <v>11</v>
      </c>
      <c r="G75" s="830" t="s">
        <v>395</v>
      </c>
      <c r="H75" s="831"/>
      <c r="I75" s="831"/>
      <c r="J75" s="7">
        <f>IF(E75&gt;10,1,IF(E75&gt;=5,0.8,IF(E75&gt;2,0.2,IF(E75&lt;=2,0.1,0))))</f>
        <v>1</v>
      </c>
    </row>
    <row r="77" spans="1:18" ht="13.5" thickBot="1" x14ac:dyDescent="0.25">
      <c r="A77" s="4" t="s">
        <v>416</v>
      </c>
      <c r="B77" s="51" t="str">
        <f>'Function Scoring'!G10</f>
        <v>Stream A - Potential</v>
      </c>
    </row>
    <row r="78" spans="1:18" ht="24" x14ac:dyDescent="0.2">
      <c r="B78" s="16" t="s">
        <v>274</v>
      </c>
      <c r="C78" s="21" t="s">
        <v>275</v>
      </c>
      <c r="D78" s="21" t="s">
        <v>276</v>
      </c>
      <c r="E78" s="21" t="s">
        <v>277</v>
      </c>
      <c r="F78" s="21" t="s">
        <v>278</v>
      </c>
      <c r="G78" s="17" t="s">
        <v>279</v>
      </c>
      <c r="H78" s="17" t="s">
        <v>280</v>
      </c>
      <c r="I78" s="17" t="s">
        <v>281</v>
      </c>
      <c r="J78" s="17" t="s">
        <v>282</v>
      </c>
      <c r="K78" s="832" t="s">
        <v>283</v>
      </c>
      <c r="L78" s="17" t="s">
        <v>284</v>
      </c>
      <c r="M78" s="17" t="s">
        <v>285</v>
      </c>
      <c r="N78" s="17" t="s">
        <v>286</v>
      </c>
      <c r="O78" s="32"/>
    </row>
    <row r="79" spans="1:18" ht="36.75" thickBot="1" x14ac:dyDescent="0.25">
      <c r="B79" s="19" t="s">
        <v>287</v>
      </c>
      <c r="C79" s="22" t="s">
        <v>288</v>
      </c>
      <c r="D79" s="23" t="s">
        <v>289</v>
      </c>
      <c r="E79" s="24" t="s">
        <v>290</v>
      </c>
      <c r="F79" s="22" t="s">
        <v>291</v>
      </c>
      <c r="G79" s="20" t="s">
        <v>292</v>
      </c>
      <c r="H79" s="20" t="s">
        <v>293</v>
      </c>
      <c r="I79" s="20" t="s">
        <v>294</v>
      </c>
      <c r="J79" s="47" t="s">
        <v>295</v>
      </c>
      <c r="K79" s="833"/>
      <c r="L79" s="20" t="s">
        <v>547</v>
      </c>
      <c r="M79" s="47" t="s">
        <v>548</v>
      </c>
      <c r="N79" s="58" t="s">
        <v>549</v>
      </c>
      <c r="O79" s="33" t="s">
        <v>392</v>
      </c>
    </row>
    <row r="80" spans="1:18" ht="20.25" x14ac:dyDescent="0.2">
      <c r="B80" s="27">
        <v>1</v>
      </c>
      <c r="C80" s="2">
        <f>Vsurf!G79</f>
        <v>7</v>
      </c>
      <c r="D80" s="2">
        <f>Vsurf!H79</f>
        <v>3</v>
      </c>
      <c r="E80" s="2">
        <f>Vsurf!I79</f>
        <v>0</v>
      </c>
      <c r="F80" s="2">
        <f>Vsurf!J79</f>
        <v>0</v>
      </c>
      <c r="G80" s="2">
        <f>Vsurf!K79</f>
        <v>0</v>
      </c>
      <c r="H80" s="2">
        <f>Vsurf!L79</f>
        <v>0</v>
      </c>
      <c r="I80" s="2">
        <f>Vsurf!M79</f>
        <v>0</v>
      </c>
      <c r="J80" s="2">
        <f>Vsurf!N79</f>
        <v>0</v>
      </c>
      <c r="K80" s="2">
        <f>Vsurf!O79</f>
        <v>0</v>
      </c>
      <c r="L80" s="2">
        <f>Vsurf!P79</f>
        <v>0</v>
      </c>
      <c r="M80" s="2">
        <f>Vsurf!Q79</f>
        <v>0</v>
      </c>
      <c r="N80" s="2">
        <f>Vsurf!R79</f>
        <v>0</v>
      </c>
      <c r="O80" s="34">
        <f t="shared" ref="O80:O90" si="8">SUM(C80:N80)</f>
        <v>10</v>
      </c>
      <c r="Q80" s="771"/>
      <c r="R80" s="821"/>
    </row>
    <row r="81" spans="1:18" x14ac:dyDescent="0.2">
      <c r="B81" s="27">
        <v>2</v>
      </c>
      <c r="C81" s="2">
        <f>Vsurf!G80</f>
        <v>6</v>
      </c>
      <c r="D81" s="2">
        <f>Vsurf!H80</f>
        <v>0</v>
      </c>
      <c r="E81" s="2">
        <f>Vsurf!I80</f>
        <v>2</v>
      </c>
      <c r="F81" s="2">
        <f>Vsurf!J80</f>
        <v>0</v>
      </c>
      <c r="G81" s="2">
        <f>Vsurf!K80</f>
        <v>0</v>
      </c>
      <c r="H81" s="2">
        <f>Vsurf!L80</f>
        <v>0</v>
      </c>
      <c r="I81" s="2">
        <f>Vsurf!M80</f>
        <v>0</v>
      </c>
      <c r="J81" s="2">
        <f>Vsurf!N80</f>
        <v>0</v>
      </c>
      <c r="K81" s="2">
        <f>Vsurf!O80</f>
        <v>0</v>
      </c>
      <c r="L81" s="2">
        <f>Vsurf!P80</f>
        <v>0</v>
      </c>
      <c r="M81" s="2">
        <f>Vsurf!Q80</f>
        <v>2</v>
      </c>
      <c r="N81" s="2">
        <f>Vsurf!R80</f>
        <v>0</v>
      </c>
      <c r="O81" s="34">
        <f t="shared" si="8"/>
        <v>10</v>
      </c>
      <c r="Q81" s="4"/>
      <c r="R81" s="41"/>
    </row>
    <row r="82" spans="1:18" x14ac:dyDescent="0.2">
      <c r="B82" s="18">
        <v>3</v>
      </c>
      <c r="C82" s="2">
        <f>Vsurf!G81</f>
        <v>6</v>
      </c>
      <c r="D82" s="2">
        <f>Vsurf!H81</f>
        <v>0</v>
      </c>
      <c r="E82" s="2">
        <f>Vsurf!I81</f>
        <v>2</v>
      </c>
      <c r="F82" s="2">
        <f>Vsurf!J81</f>
        <v>2</v>
      </c>
      <c r="G82" s="2">
        <f>Vsurf!K81</f>
        <v>0</v>
      </c>
      <c r="H82" s="2">
        <f>Vsurf!L81</f>
        <v>0</v>
      </c>
      <c r="I82" s="2">
        <f>Vsurf!M81</f>
        <v>0</v>
      </c>
      <c r="J82" s="2">
        <f>Vsurf!N81</f>
        <v>0</v>
      </c>
      <c r="K82" s="2">
        <f>Vsurf!O81</f>
        <v>0</v>
      </c>
      <c r="L82" s="2">
        <f>Vsurf!P81</f>
        <v>0</v>
      </c>
      <c r="M82" s="2">
        <f>Vsurf!Q81</f>
        <v>0</v>
      </c>
      <c r="N82" s="2">
        <f>Vsurf!R81</f>
        <v>0</v>
      </c>
      <c r="O82" s="34">
        <f t="shared" si="8"/>
        <v>10</v>
      </c>
      <c r="Q82" s="4"/>
      <c r="R82" s="35"/>
    </row>
    <row r="83" spans="1:18" x14ac:dyDescent="0.2">
      <c r="B83" s="27">
        <v>4</v>
      </c>
      <c r="C83" s="2">
        <f>Vsurf!G82</f>
        <v>4</v>
      </c>
      <c r="D83" s="2">
        <f>Vsurf!H82</f>
        <v>0</v>
      </c>
      <c r="E83" s="2">
        <f>Vsurf!I82</f>
        <v>1</v>
      </c>
      <c r="F83" s="2">
        <f>Vsurf!J82</f>
        <v>0</v>
      </c>
      <c r="G83" s="2">
        <f>Vsurf!K82</f>
        <v>1</v>
      </c>
      <c r="H83" s="2">
        <f>Vsurf!L82</f>
        <v>0</v>
      </c>
      <c r="I83" s="2">
        <f>Vsurf!M82</f>
        <v>0</v>
      </c>
      <c r="J83" s="2">
        <f>Vsurf!N82</f>
        <v>0</v>
      </c>
      <c r="K83" s="2">
        <f>Vsurf!O82</f>
        <v>0</v>
      </c>
      <c r="L83" s="2">
        <f>Vsurf!P82</f>
        <v>3</v>
      </c>
      <c r="M83" s="2">
        <f>Vsurf!Q82</f>
        <v>0</v>
      </c>
      <c r="N83" s="2">
        <f>Vsurf!R82</f>
        <v>1</v>
      </c>
      <c r="O83" s="34">
        <f t="shared" si="8"/>
        <v>10</v>
      </c>
      <c r="Q83" s="4"/>
      <c r="R83" s="35"/>
    </row>
    <row r="84" spans="1:18" x14ac:dyDescent="0.2">
      <c r="B84" s="27">
        <v>5</v>
      </c>
      <c r="C84" s="2">
        <f>Vsurf!G83</f>
        <v>4</v>
      </c>
      <c r="D84" s="2">
        <f>Vsurf!H83</f>
        <v>0</v>
      </c>
      <c r="E84" s="2">
        <f>Vsurf!I83</f>
        <v>1</v>
      </c>
      <c r="F84" s="2">
        <f>Vsurf!J83</f>
        <v>0</v>
      </c>
      <c r="G84" s="2">
        <f>Vsurf!K83</f>
        <v>0</v>
      </c>
      <c r="H84" s="2">
        <f>Vsurf!L83</f>
        <v>0</v>
      </c>
      <c r="I84" s="2">
        <f>Vsurf!M83</f>
        <v>0</v>
      </c>
      <c r="J84" s="2">
        <f>Vsurf!N83</f>
        <v>0</v>
      </c>
      <c r="K84" s="2">
        <f>Vsurf!O83</f>
        <v>0</v>
      </c>
      <c r="L84" s="2">
        <f>Vsurf!P83</f>
        <v>4</v>
      </c>
      <c r="M84" s="2">
        <f>Vsurf!Q83</f>
        <v>0</v>
      </c>
      <c r="N84" s="2">
        <f>Vsurf!R83</f>
        <v>1</v>
      </c>
      <c r="O84" s="34">
        <f t="shared" si="8"/>
        <v>10</v>
      </c>
      <c r="Q84" s="4"/>
      <c r="R84" s="35"/>
    </row>
    <row r="85" spans="1:18" x14ac:dyDescent="0.2">
      <c r="B85" s="18">
        <v>6</v>
      </c>
      <c r="C85" s="2">
        <f>Vsurf!G84</f>
        <v>5</v>
      </c>
      <c r="D85" s="2">
        <f>Vsurf!H84</f>
        <v>0</v>
      </c>
      <c r="E85" s="2">
        <f>Vsurf!I84</f>
        <v>0</v>
      </c>
      <c r="F85" s="2">
        <f>Vsurf!J84</f>
        <v>0</v>
      </c>
      <c r="G85" s="2">
        <f>Vsurf!K84</f>
        <v>0</v>
      </c>
      <c r="H85" s="2">
        <f>Vsurf!L84</f>
        <v>0</v>
      </c>
      <c r="I85" s="2">
        <f>Vsurf!M84</f>
        <v>0</v>
      </c>
      <c r="J85" s="2">
        <f>Vsurf!N84</f>
        <v>0</v>
      </c>
      <c r="K85" s="2">
        <f>Vsurf!O84</f>
        <v>0</v>
      </c>
      <c r="L85" s="2">
        <f>Vsurf!P84</f>
        <v>2</v>
      </c>
      <c r="M85" s="2">
        <f>Vsurf!Q84</f>
        <v>2</v>
      </c>
      <c r="N85" s="2">
        <f>Vsurf!R84</f>
        <v>1</v>
      </c>
      <c r="O85" s="34">
        <f t="shared" si="8"/>
        <v>10</v>
      </c>
      <c r="Q85" s="4"/>
      <c r="R85" s="35"/>
    </row>
    <row r="86" spans="1:18" x14ac:dyDescent="0.2">
      <c r="B86" s="27">
        <v>7</v>
      </c>
      <c r="C86" s="2">
        <f>Vsurf!G85</f>
        <v>4</v>
      </c>
      <c r="D86" s="2">
        <f>Vsurf!H85</f>
        <v>0</v>
      </c>
      <c r="E86" s="2">
        <f>Vsurf!I85</f>
        <v>0</v>
      </c>
      <c r="F86" s="2">
        <f>Vsurf!J85</f>
        <v>0</v>
      </c>
      <c r="G86" s="2">
        <f>Vsurf!K85</f>
        <v>0</v>
      </c>
      <c r="H86" s="2">
        <f>Vsurf!L85</f>
        <v>0</v>
      </c>
      <c r="I86" s="2">
        <f>Vsurf!M85</f>
        <v>0</v>
      </c>
      <c r="J86" s="2">
        <f>Vsurf!N85</f>
        <v>5</v>
      </c>
      <c r="K86" s="2">
        <f>Vsurf!O85</f>
        <v>0</v>
      </c>
      <c r="L86" s="2">
        <f>Vsurf!P85</f>
        <v>1</v>
      </c>
      <c r="M86" s="2">
        <f>Vsurf!Q85</f>
        <v>0</v>
      </c>
      <c r="N86" s="2">
        <f>Vsurf!R85</f>
        <v>0</v>
      </c>
      <c r="O86" s="34">
        <f t="shared" si="8"/>
        <v>10</v>
      </c>
    </row>
    <row r="87" spans="1:18" x14ac:dyDescent="0.2">
      <c r="B87" s="27">
        <v>8</v>
      </c>
      <c r="C87" s="2">
        <f>Vsurf!G86</f>
        <v>5</v>
      </c>
      <c r="D87" s="2">
        <f>Vsurf!H86</f>
        <v>0</v>
      </c>
      <c r="E87" s="2">
        <f>Vsurf!I86</f>
        <v>0</v>
      </c>
      <c r="F87" s="2">
        <f>Vsurf!J86</f>
        <v>0</v>
      </c>
      <c r="G87" s="2">
        <f>Vsurf!K86</f>
        <v>0</v>
      </c>
      <c r="H87" s="2">
        <f>Vsurf!L86</f>
        <v>0</v>
      </c>
      <c r="I87" s="2">
        <f>Vsurf!M86</f>
        <v>0</v>
      </c>
      <c r="J87" s="2">
        <f>Vsurf!N86</f>
        <v>3</v>
      </c>
      <c r="K87" s="2">
        <f>Vsurf!O86</f>
        <v>0</v>
      </c>
      <c r="L87" s="2">
        <f>Vsurf!P86</f>
        <v>0</v>
      </c>
      <c r="M87" s="2">
        <f>Vsurf!Q86</f>
        <v>2</v>
      </c>
      <c r="N87" s="2">
        <f>Vsurf!R86</f>
        <v>0</v>
      </c>
      <c r="O87" s="34">
        <f t="shared" si="8"/>
        <v>10</v>
      </c>
    </row>
    <row r="88" spans="1:18" x14ac:dyDescent="0.2">
      <c r="B88" s="18">
        <v>9</v>
      </c>
      <c r="C88" s="2">
        <f>Vsurf!G87</f>
        <v>5</v>
      </c>
      <c r="D88" s="2">
        <f>Vsurf!H87</f>
        <v>0</v>
      </c>
      <c r="E88" s="2">
        <f>Vsurf!I87</f>
        <v>1</v>
      </c>
      <c r="F88" s="2">
        <f>Vsurf!J87</f>
        <v>0</v>
      </c>
      <c r="G88" s="2">
        <f>Vsurf!K87</f>
        <v>0</v>
      </c>
      <c r="H88" s="2">
        <f>Vsurf!L87</f>
        <v>0</v>
      </c>
      <c r="I88" s="2">
        <f>Vsurf!M87</f>
        <v>0</v>
      </c>
      <c r="J88" s="2">
        <f>Vsurf!N87</f>
        <v>0</v>
      </c>
      <c r="K88" s="2">
        <f>Vsurf!O87</f>
        <v>0</v>
      </c>
      <c r="L88" s="2">
        <f>Vsurf!P87</f>
        <v>2</v>
      </c>
      <c r="M88" s="2">
        <f>Vsurf!Q87</f>
        <v>2</v>
      </c>
      <c r="N88" s="2">
        <f>Vsurf!R87</f>
        <v>0</v>
      </c>
      <c r="O88" s="34">
        <f t="shared" si="8"/>
        <v>10</v>
      </c>
    </row>
    <row r="89" spans="1:18" ht="13.5" thickBot="1" x14ac:dyDescent="0.25">
      <c r="B89" s="27">
        <v>10</v>
      </c>
      <c r="C89" s="2">
        <f>Vsurf!G88</f>
        <v>5</v>
      </c>
      <c r="D89" s="2">
        <f>Vsurf!H88</f>
        <v>0</v>
      </c>
      <c r="E89" s="2">
        <f>Vsurf!I88</f>
        <v>2</v>
      </c>
      <c r="F89" s="2">
        <f>Vsurf!J88</f>
        <v>3</v>
      </c>
      <c r="G89" s="2">
        <f>Vsurf!K88</f>
        <v>0</v>
      </c>
      <c r="H89" s="2">
        <f>Vsurf!L88</f>
        <v>0</v>
      </c>
      <c r="I89" s="2">
        <f>Vsurf!M88</f>
        <v>0</v>
      </c>
      <c r="J89" s="2">
        <f>Vsurf!N88</f>
        <v>0</v>
      </c>
      <c r="K89" s="2">
        <f>Vsurf!O88</f>
        <v>0</v>
      </c>
      <c r="L89" s="2">
        <f>Vsurf!P88</f>
        <v>0</v>
      </c>
      <c r="M89" s="2">
        <f>Vsurf!Q88</f>
        <v>0</v>
      </c>
      <c r="N89" s="2">
        <f>Vsurf!R88</f>
        <v>0</v>
      </c>
      <c r="O89" s="34">
        <f t="shared" si="8"/>
        <v>10</v>
      </c>
    </row>
    <row r="90" spans="1:18" ht="13.5" thickBot="1" x14ac:dyDescent="0.25">
      <c r="B90" s="28" t="s">
        <v>296</v>
      </c>
      <c r="C90" s="25">
        <f t="shared" ref="C90:N90" si="9">SUM(C80:C89)</f>
        <v>51</v>
      </c>
      <c r="D90" s="25">
        <f t="shared" si="9"/>
        <v>3</v>
      </c>
      <c r="E90" s="25">
        <f t="shared" si="9"/>
        <v>9</v>
      </c>
      <c r="F90" s="25">
        <f t="shared" si="9"/>
        <v>5</v>
      </c>
      <c r="G90" s="25">
        <f t="shared" si="9"/>
        <v>1</v>
      </c>
      <c r="H90" s="25">
        <f t="shared" si="9"/>
        <v>0</v>
      </c>
      <c r="I90" s="25">
        <f t="shared" si="9"/>
        <v>0</v>
      </c>
      <c r="J90" s="25">
        <f t="shared" si="9"/>
        <v>8</v>
      </c>
      <c r="K90" s="25">
        <f t="shared" si="9"/>
        <v>0</v>
      </c>
      <c r="L90" s="25">
        <f t="shared" si="9"/>
        <v>12</v>
      </c>
      <c r="M90" s="25">
        <f t="shared" si="9"/>
        <v>8</v>
      </c>
      <c r="N90" s="25">
        <f t="shared" si="9"/>
        <v>3</v>
      </c>
      <c r="O90" s="26">
        <f t="shared" si="8"/>
        <v>100</v>
      </c>
    </row>
    <row r="91" spans="1:18" x14ac:dyDescent="0.2">
      <c r="B91" s="6"/>
      <c r="C91" s="2"/>
      <c r="D91" s="2"/>
      <c r="E91" s="2"/>
      <c r="F91" s="2"/>
      <c r="G91" s="2"/>
      <c r="H91" s="2"/>
      <c r="I91" s="2"/>
    </row>
    <row r="92" spans="1:18" ht="45" customHeight="1" x14ac:dyDescent="0.2">
      <c r="B92" s="834" t="s">
        <v>396</v>
      </c>
      <c r="C92" s="834"/>
      <c r="D92" s="834"/>
      <c r="E92" s="30">
        <f>(SUM(I90:J90,M90:N90)/O90)*100</f>
        <v>19</v>
      </c>
      <c r="G92" s="830" t="s">
        <v>395</v>
      </c>
      <c r="H92" s="831"/>
      <c r="I92" s="831"/>
      <c r="J92" s="7">
        <f>IF(E92&gt;10,1,IF(E92&gt;=5,0.8,IF(E92&gt;2,0.2,IF(E92&lt;=2,0.1,0))))</f>
        <v>1</v>
      </c>
    </row>
    <row r="94" spans="1:18" ht="13.5" thickBot="1" x14ac:dyDescent="0.25">
      <c r="A94" s="4" t="s">
        <v>416</v>
      </c>
      <c r="B94" s="51">
        <f>'Function Scoring'!H10</f>
        <v>0</v>
      </c>
    </row>
    <row r="95" spans="1:18" ht="24" x14ac:dyDescent="0.2">
      <c r="B95" s="16" t="s">
        <v>274</v>
      </c>
      <c r="C95" s="21" t="s">
        <v>275</v>
      </c>
      <c r="D95" s="21" t="s">
        <v>276</v>
      </c>
      <c r="E95" s="21" t="s">
        <v>277</v>
      </c>
      <c r="F95" s="21" t="s">
        <v>278</v>
      </c>
      <c r="G95" s="17" t="s">
        <v>279</v>
      </c>
      <c r="H95" s="17" t="s">
        <v>280</v>
      </c>
      <c r="I95" s="17" t="s">
        <v>281</v>
      </c>
      <c r="J95" s="17" t="s">
        <v>282</v>
      </c>
      <c r="K95" s="832" t="s">
        <v>283</v>
      </c>
      <c r="L95" s="17" t="s">
        <v>284</v>
      </c>
      <c r="M95" s="17" t="s">
        <v>285</v>
      </c>
      <c r="N95" s="17" t="s">
        <v>286</v>
      </c>
      <c r="O95" s="32"/>
    </row>
    <row r="96" spans="1:18" ht="36.75" thickBot="1" x14ac:dyDescent="0.25">
      <c r="B96" s="19" t="s">
        <v>287</v>
      </c>
      <c r="C96" s="22" t="s">
        <v>288</v>
      </c>
      <c r="D96" s="23" t="s">
        <v>289</v>
      </c>
      <c r="E96" s="24" t="s">
        <v>290</v>
      </c>
      <c r="F96" s="22" t="s">
        <v>291</v>
      </c>
      <c r="G96" s="20" t="s">
        <v>292</v>
      </c>
      <c r="H96" s="20" t="s">
        <v>293</v>
      </c>
      <c r="I96" s="20" t="s">
        <v>294</v>
      </c>
      <c r="J96" s="47" t="s">
        <v>295</v>
      </c>
      <c r="K96" s="833"/>
      <c r="L96" s="20" t="s">
        <v>547</v>
      </c>
      <c r="M96" s="47" t="s">
        <v>548</v>
      </c>
      <c r="N96" s="58" t="s">
        <v>549</v>
      </c>
      <c r="O96" s="33" t="s">
        <v>392</v>
      </c>
    </row>
    <row r="97" spans="1:18" ht="20.25" x14ac:dyDescent="0.2">
      <c r="B97" s="27">
        <v>1</v>
      </c>
      <c r="C97" s="2">
        <f>Vsurf!G95</f>
        <v>0</v>
      </c>
      <c r="D97" s="2">
        <f>Vsurf!H95</f>
        <v>0</v>
      </c>
      <c r="E97" s="2">
        <f>Vsurf!I95</f>
        <v>0</v>
      </c>
      <c r="F97" s="2">
        <f>Vsurf!J95</f>
        <v>0</v>
      </c>
      <c r="G97" s="2">
        <f>Vsurf!K95</f>
        <v>0</v>
      </c>
      <c r="H97" s="2">
        <f>Vsurf!L95</f>
        <v>0</v>
      </c>
      <c r="I97" s="2">
        <f>Vsurf!M95</f>
        <v>0</v>
      </c>
      <c r="J97" s="2">
        <f>Vsurf!N95</f>
        <v>0</v>
      </c>
      <c r="K97" s="2">
        <f>Vsurf!O95</f>
        <v>0</v>
      </c>
      <c r="L97" s="2">
        <f>Vsurf!P95</f>
        <v>0</v>
      </c>
      <c r="M97" s="2">
        <f>Vsurf!Q95</f>
        <v>0</v>
      </c>
      <c r="N97" s="2">
        <f>Vsurf!R95</f>
        <v>0</v>
      </c>
      <c r="O97" s="34">
        <f t="shared" ref="O97:O107" si="10">SUM(C97:N97)</f>
        <v>0</v>
      </c>
      <c r="Q97" s="771"/>
      <c r="R97" s="821"/>
    </row>
    <row r="98" spans="1:18" x14ac:dyDescent="0.2">
      <c r="B98" s="27">
        <v>2</v>
      </c>
      <c r="C98" s="2">
        <f>Vsurf!G96</f>
        <v>0</v>
      </c>
      <c r="D98" s="2">
        <f>Vsurf!H96</f>
        <v>0</v>
      </c>
      <c r="E98" s="2">
        <f>Vsurf!I96</f>
        <v>0</v>
      </c>
      <c r="F98" s="2">
        <f>Vsurf!J96</f>
        <v>0</v>
      </c>
      <c r="G98" s="2">
        <f>Vsurf!K96</f>
        <v>0</v>
      </c>
      <c r="H98" s="2">
        <f>Vsurf!L96</f>
        <v>0</v>
      </c>
      <c r="I98" s="2">
        <f>Vsurf!M96</f>
        <v>0</v>
      </c>
      <c r="J98" s="2">
        <f>Vsurf!N96</f>
        <v>0</v>
      </c>
      <c r="K98" s="2">
        <f>Vsurf!O96</f>
        <v>0</v>
      </c>
      <c r="L98" s="2">
        <f>Vsurf!P96</f>
        <v>0</v>
      </c>
      <c r="M98" s="2">
        <f>Vsurf!Q96</f>
        <v>0</v>
      </c>
      <c r="N98" s="2">
        <f>Vsurf!R96</f>
        <v>0</v>
      </c>
      <c r="O98" s="34">
        <f t="shared" si="10"/>
        <v>0</v>
      </c>
      <c r="Q98" s="4"/>
      <c r="R98" s="41"/>
    </row>
    <row r="99" spans="1:18" x14ac:dyDescent="0.2">
      <c r="B99" s="18">
        <v>3</v>
      </c>
      <c r="C99" s="2">
        <f>Vsurf!G97</f>
        <v>0</v>
      </c>
      <c r="D99" s="2">
        <f>Vsurf!H97</f>
        <v>0</v>
      </c>
      <c r="E99" s="2">
        <f>Vsurf!I97</f>
        <v>0</v>
      </c>
      <c r="F99" s="2">
        <f>Vsurf!J97</f>
        <v>0</v>
      </c>
      <c r="G99" s="2">
        <f>Vsurf!K97</f>
        <v>0</v>
      </c>
      <c r="H99" s="2">
        <f>Vsurf!L97</f>
        <v>0</v>
      </c>
      <c r="I99" s="2">
        <f>Vsurf!M97</f>
        <v>0</v>
      </c>
      <c r="J99" s="2">
        <f>Vsurf!N97</f>
        <v>0</v>
      </c>
      <c r="K99" s="2">
        <f>Vsurf!O97</f>
        <v>0</v>
      </c>
      <c r="L99" s="2">
        <f>Vsurf!P97</f>
        <v>0</v>
      </c>
      <c r="M99" s="2">
        <f>Vsurf!Q97</f>
        <v>0</v>
      </c>
      <c r="N99" s="2">
        <f>Vsurf!R97</f>
        <v>0</v>
      </c>
      <c r="O99" s="34">
        <f t="shared" si="10"/>
        <v>0</v>
      </c>
      <c r="Q99" s="4"/>
      <c r="R99" s="35"/>
    </row>
    <row r="100" spans="1:18" x14ac:dyDescent="0.2">
      <c r="B100" s="27">
        <v>4</v>
      </c>
      <c r="C100" s="2">
        <f>Vsurf!G98</f>
        <v>0</v>
      </c>
      <c r="D100" s="2">
        <f>Vsurf!H98</f>
        <v>0</v>
      </c>
      <c r="E100" s="2">
        <f>Vsurf!I98</f>
        <v>0</v>
      </c>
      <c r="F100" s="2">
        <f>Vsurf!J98</f>
        <v>0</v>
      </c>
      <c r="G100" s="2">
        <f>Vsurf!K98</f>
        <v>0</v>
      </c>
      <c r="H100" s="2">
        <f>Vsurf!L98</f>
        <v>0</v>
      </c>
      <c r="I100" s="2">
        <f>Vsurf!M98</f>
        <v>0</v>
      </c>
      <c r="J100" s="2">
        <f>Vsurf!N98</f>
        <v>0</v>
      </c>
      <c r="K100" s="2">
        <f>Vsurf!O98</f>
        <v>0</v>
      </c>
      <c r="L100" s="2">
        <f>Vsurf!P98</f>
        <v>0</v>
      </c>
      <c r="M100" s="2">
        <f>Vsurf!Q98</f>
        <v>0</v>
      </c>
      <c r="N100" s="2">
        <f>Vsurf!R98</f>
        <v>0</v>
      </c>
      <c r="O100" s="34">
        <f t="shared" si="10"/>
        <v>0</v>
      </c>
      <c r="Q100" s="4"/>
      <c r="R100" s="35"/>
    </row>
    <row r="101" spans="1:18" x14ac:dyDescent="0.2">
      <c r="B101" s="27">
        <v>5</v>
      </c>
      <c r="C101" s="2">
        <f>Vsurf!G99</f>
        <v>0</v>
      </c>
      <c r="D101" s="2">
        <f>Vsurf!H99</f>
        <v>0</v>
      </c>
      <c r="E101" s="2">
        <f>Vsurf!I99</f>
        <v>0</v>
      </c>
      <c r="F101" s="2">
        <f>Vsurf!J99</f>
        <v>0</v>
      </c>
      <c r="G101" s="2">
        <f>Vsurf!K99</f>
        <v>0</v>
      </c>
      <c r="H101" s="2">
        <f>Vsurf!L99</f>
        <v>0</v>
      </c>
      <c r="I101" s="2">
        <f>Vsurf!M99</f>
        <v>0</v>
      </c>
      <c r="J101" s="2">
        <f>Vsurf!N99</f>
        <v>0</v>
      </c>
      <c r="K101" s="2">
        <f>Vsurf!O99</f>
        <v>0</v>
      </c>
      <c r="L101" s="2">
        <f>Vsurf!P99</f>
        <v>0</v>
      </c>
      <c r="M101" s="2">
        <f>Vsurf!Q99</f>
        <v>0</v>
      </c>
      <c r="N101" s="2">
        <f>Vsurf!R99</f>
        <v>0</v>
      </c>
      <c r="O101" s="34">
        <f t="shared" si="10"/>
        <v>0</v>
      </c>
      <c r="Q101" s="4"/>
      <c r="R101" s="35"/>
    </row>
    <row r="102" spans="1:18" x14ac:dyDescent="0.2">
      <c r="B102" s="18">
        <v>6</v>
      </c>
      <c r="C102" s="2">
        <f>Vsurf!G100</f>
        <v>0</v>
      </c>
      <c r="D102" s="2">
        <f>Vsurf!H100</f>
        <v>0</v>
      </c>
      <c r="E102" s="2">
        <f>Vsurf!I100</f>
        <v>0</v>
      </c>
      <c r="F102" s="2">
        <f>Vsurf!J100</f>
        <v>0</v>
      </c>
      <c r="G102" s="2">
        <f>Vsurf!K100</f>
        <v>0</v>
      </c>
      <c r="H102" s="2">
        <f>Vsurf!L100</f>
        <v>0</v>
      </c>
      <c r="I102" s="2">
        <f>Vsurf!M100</f>
        <v>0</v>
      </c>
      <c r="J102" s="2">
        <f>Vsurf!N100</f>
        <v>0</v>
      </c>
      <c r="K102" s="2">
        <f>Vsurf!O100</f>
        <v>0</v>
      </c>
      <c r="L102" s="2">
        <f>Vsurf!P100</f>
        <v>0</v>
      </c>
      <c r="M102" s="2">
        <f>Vsurf!Q100</f>
        <v>0</v>
      </c>
      <c r="N102" s="2">
        <f>Vsurf!R100</f>
        <v>0</v>
      </c>
      <c r="O102" s="34">
        <f t="shared" si="10"/>
        <v>0</v>
      </c>
      <c r="Q102" s="4"/>
      <c r="R102" s="35"/>
    </row>
    <row r="103" spans="1:18" x14ac:dyDescent="0.2">
      <c r="B103" s="27">
        <v>7</v>
      </c>
      <c r="C103" s="2">
        <f>Vsurf!G101</f>
        <v>0</v>
      </c>
      <c r="D103" s="2">
        <f>Vsurf!H101</f>
        <v>0</v>
      </c>
      <c r="E103" s="2">
        <f>Vsurf!I101</f>
        <v>0</v>
      </c>
      <c r="F103" s="2">
        <f>Vsurf!J101</f>
        <v>0</v>
      </c>
      <c r="G103" s="2">
        <f>Vsurf!K101</f>
        <v>0</v>
      </c>
      <c r="H103" s="2">
        <f>Vsurf!L101</f>
        <v>0</v>
      </c>
      <c r="I103" s="2">
        <f>Vsurf!M101</f>
        <v>0</v>
      </c>
      <c r="J103" s="2">
        <f>Vsurf!N101</f>
        <v>0</v>
      </c>
      <c r="K103" s="2">
        <f>Vsurf!O101</f>
        <v>0</v>
      </c>
      <c r="L103" s="2">
        <f>Vsurf!P101</f>
        <v>0</v>
      </c>
      <c r="M103" s="2">
        <f>Vsurf!Q101</f>
        <v>0</v>
      </c>
      <c r="N103" s="2">
        <f>Vsurf!R101</f>
        <v>0</v>
      </c>
      <c r="O103" s="34">
        <f t="shared" si="10"/>
        <v>0</v>
      </c>
    </row>
    <row r="104" spans="1:18" x14ac:dyDescent="0.2">
      <c r="B104" s="27">
        <v>8</v>
      </c>
      <c r="C104" s="2">
        <f>Vsurf!G102</f>
        <v>0</v>
      </c>
      <c r="D104" s="2">
        <f>Vsurf!H102</f>
        <v>0</v>
      </c>
      <c r="E104" s="2">
        <f>Vsurf!I102</f>
        <v>0</v>
      </c>
      <c r="F104" s="2">
        <f>Vsurf!J102</f>
        <v>0</v>
      </c>
      <c r="G104" s="2">
        <f>Vsurf!K102</f>
        <v>0</v>
      </c>
      <c r="H104" s="2">
        <f>Vsurf!L102</f>
        <v>0</v>
      </c>
      <c r="I104" s="2">
        <f>Vsurf!M102</f>
        <v>0</v>
      </c>
      <c r="J104" s="2">
        <f>Vsurf!N102</f>
        <v>0</v>
      </c>
      <c r="K104" s="2">
        <f>Vsurf!O102</f>
        <v>0</v>
      </c>
      <c r="L104" s="2">
        <f>Vsurf!P102</f>
        <v>0</v>
      </c>
      <c r="M104" s="2">
        <f>Vsurf!Q102</f>
        <v>0</v>
      </c>
      <c r="N104" s="2">
        <f>Vsurf!R102</f>
        <v>0</v>
      </c>
      <c r="O104" s="34">
        <f t="shared" si="10"/>
        <v>0</v>
      </c>
    </row>
    <row r="105" spans="1:18" x14ac:dyDescent="0.2">
      <c r="B105" s="18">
        <v>9</v>
      </c>
      <c r="C105" s="2">
        <f>Vsurf!G103</f>
        <v>0</v>
      </c>
      <c r="D105" s="2">
        <f>Vsurf!H103</f>
        <v>0</v>
      </c>
      <c r="E105" s="2">
        <f>Vsurf!I103</f>
        <v>0</v>
      </c>
      <c r="F105" s="2">
        <f>Vsurf!J103</f>
        <v>0</v>
      </c>
      <c r="G105" s="2">
        <f>Vsurf!K103</f>
        <v>0</v>
      </c>
      <c r="H105" s="2">
        <f>Vsurf!L103</f>
        <v>0</v>
      </c>
      <c r="I105" s="2">
        <f>Vsurf!M103</f>
        <v>0</v>
      </c>
      <c r="J105" s="2">
        <f>Vsurf!N103</f>
        <v>0</v>
      </c>
      <c r="K105" s="2">
        <f>Vsurf!O103</f>
        <v>0</v>
      </c>
      <c r="L105" s="2">
        <f>Vsurf!P103</f>
        <v>0</v>
      </c>
      <c r="M105" s="2">
        <f>Vsurf!Q103</f>
        <v>0</v>
      </c>
      <c r="N105" s="2">
        <f>Vsurf!R103</f>
        <v>0</v>
      </c>
      <c r="O105" s="34">
        <f t="shared" si="10"/>
        <v>0</v>
      </c>
    </row>
    <row r="106" spans="1:18" ht="13.5" thickBot="1" x14ac:dyDescent="0.25">
      <c r="B106" s="27">
        <v>10</v>
      </c>
      <c r="C106" s="2">
        <f>Vsurf!G104</f>
        <v>0</v>
      </c>
      <c r="D106" s="2">
        <f>Vsurf!H104</f>
        <v>0</v>
      </c>
      <c r="E106" s="2">
        <f>Vsurf!I104</f>
        <v>0</v>
      </c>
      <c r="F106" s="2">
        <f>Vsurf!J104</f>
        <v>0</v>
      </c>
      <c r="G106" s="2">
        <f>Vsurf!K104</f>
        <v>0</v>
      </c>
      <c r="H106" s="2">
        <f>Vsurf!L104</f>
        <v>0</v>
      </c>
      <c r="I106" s="2">
        <f>Vsurf!M104</f>
        <v>0</v>
      </c>
      <c r="J106" s="2">
        <f>Vsurf!N104</f>
        <v>0</v>
      </c>
      <c r="K106" s="2">
        <f>Vsurf!O104</f>
        <v>0</v>
      </c>
      <c r="L106" s="2">
        <f>Vsurf!P104</f>
        <v>0</v>
      </c>
      <c r="M106" s="2">
        <f>Vsurf!Q104</f>
        <v>0</v>
      </c>
      <c r="N106" s="2">
        <f>Vsurf!R104</f>
        <v>0</v>
      </c>
      <c r="O106" s="34">
        <f t="shared" si="10"/>
        <v>0</v>
      </c>
    </row>
    <row r="107" spans="1:18" ht="13.5" thickBot="1" x14ac:dyDescent="0.25">
      <c r="B107" s="28" t="s">
        <v>296</v>
      </c>
      <c r="C107" s="25">
        <f t="shared" ref="C107:N107" si="11">SUM(C97:C106)</f>
        <v>0</v>
      </c>
      <c r="D107" s="25">
        <f t="shared" si="11"/>
        <v>0</v>
      </c>
      <c r="E107" s="25">
        <f t="shared" si="11"/>
        <v>0</v>
      </c>
      <c r="F107" s="25">
        <f t="shared" si="11"/>
        <v>0</v>
      </c>
      <c r="G107" s="25">
        <f t="shared" si="11"/>
        <v>0</v>
      </c>
      <c r="H107" s="25">
        <f t="shared" si="11"/>
        <v>0</v>
      </c>
      <c r="I107" s="25">
        <f t="shared" si="11"/>
        <v>0</v>
      </c>
      <c r="J107" s="25">
        <f t="shared" si="11"/>
        <v>0</v>
      </c>
      <c r="K107" s="25">
        <f t="shared" si="11"/>
        <v>0</v>
      </c>
      <c r="L107" s="25">
        <f t="shared" si="11"/>
        <v>0</v>
      </c>
      <c r="M107" s="25">
        <f t="shared" si="11"/>
        <v>0</v>
      </c>
      <c r="N107" s="25">
        <f t="shared" si="11"/>
        <v>0</v>
      </c>
      <c r="O107" s="26">
        <f t="shared" si="10"/>
        <v>0</v>
      </c>
    </row>
    <row r="108" spans="1:18" x14ac:dyDescent="0.2">
      <c r="B108" s="6"/>
      <c r="C108" s="2"/>
      <c r="D108" s="2"/>
      <c r="E108" s="2"/>
      <c r="F108" s="2"/>
      <c r="G108" s="2"/>
      <c r="H108" s="2"/>
      <c r="I108" s="2"/>
    </row>
    <row r="109" spans="1:18" ht="45" customHeight="1" x14ac:dyDescent="0.2">
      <c r="B109" s="834" t="s">
        <v>396</v>
      </c>
      <c r="C109" s="834"/>
      <c r="D109" s="834"/>
      <c r="E109" s="30" t="e">
        <f>(SUM(I107:J107,M107:N107)/O107)*100</f>
        <v>#DIV/0!</v>
      </c>
      <c r="G109" s="830" t="s">
        <v>395</v>
      </c>
      <c r="H109" s="831"/>
      <c r="I109" s="831"/>
      <c r="J109" s="7" t="e">
        <f>IF(E109&gt;10,1,IF(E109&gt;=5,0.8,IF(E109&gt;2,0.2,IF(E109&lt;=2,0.1,0))))</f>
        <v>#DIV/0!</v>
      </c>
    </row>
    <row r="111" spans="1:18" ht="13.5" thickBot="1" x14ac:dyDescent="0.25">
      <c r="A111" s="4" t="s">
        <v>416</v>
      </c>
      <c r="B111" s="51">
        <f>'Function Scoring'!I10</f>
        <v>0</v>
      </c>
    </row>
    <row r="112" spans="1:18" ht="24" x14ac:dyDescent="0.2">
      <c r="B112" s="16" t="s">
        <v>274</v>
      </c>
      <c r="C112" s="21" t="s">
        <v>275</v>
      </c>
      <c r="D112" s="21" t="s">
        <v>276</v>
      </c>
      <c r="E112" s="21" t="s">
        <v>277</v>
      </c>
      <c r="F112" s="21" t="s">
        <v>278</v>
      </c>
      <c r="G112" s="17" t="s">
        <v>279</v>
      </c>
      <c r="H112" s="17" t="s">
        <v>280</v>
      </c>
      <c r="I112" s="17" t="s">
        <v>281</v>
      </c>
      <c r="J112" s="17" t="s">
        <v>282</v>
      </c>
      <c r="K112" s="832" t="s">
        <v>283</v>
      </c>
      <c r="L112" s="17" t="s">
        <v>284</v>
      </c>
      <c r="M112" s="17" t="s">
        <v>285</v>
      </c>
      <c r="N112" s="17" t="s">
        <v>286</v>
      </c>
      <c r="O112" s="32"/>
    </row>
    <row r="113" spans="1:18" ht="36.75" thickBot="1" x14ac:dyDescent="0.25">
      <c r="B113" s="19" t="s">
        <v>287</v>
      </c>
      <c r="C113" s="22" t="s">
        <v>288</v>
      </c>
      <c r="D113" s="23" t="s">
        <v>289</v>
      </c>
      <c r="E113" s="24" t="s">
        <v>290</v>
      </c>
      <c r="F113" s="22" t="s">
        <v>291</v>
      </c>
      <c r="G113" s="20" t="s">
        <v>292</v>
      </c>
      <c r="H113" s="20" t="s">
        <v>293</v>
      </c>
      <c r="I113" s="20" t="s">
        <v>294</v>
      </c>
      <c r="J113" s="47" t="s">
        <v>295</v>
      </c>
      <c r="K113" s="833"/>
      <c r="L113" s="20" t="s">
        <v>547</v>
      </c>
      <c r="M113" s="47" t="s">
        <v>548</v>
      </c>
      <c r="N113" s="58" t="s">
        <v>549</v>
      </c>
      <c r="O113" s="33" t="s">
        <v>392</v>
      </c>
    </row>
    <row r="114" spans="1:18" ht="20.25" x14ac:dyDescent="0.2">
      <c r="B114" s="27">
        <v>1</v>
      </c>
      <c r="C114" s="2">
        <f>Vsurf!G111</f>
        <v>0</v>
      </c>
      <c r="D114" s="2">
        <f>Vsurf!H111</f>
        <v>0</v>
      </c>
      <c r="E114" s="2">
        <f>Vsurf!I111</f>
        <v>0</v>
      </c>
      <c r="F114" s="2">
        <f>Vsurf!J111</f>
        <v>0</v>
      </c>
      <c r="G114" s="2">
        <f>Vsurf!K111</f>
        <v>0</v>
      </c>
      <c r="H114" s="2">
        <f>Vsurf!L111</f>
        <v>0</v>
      </c>
      <c r="I114" s="2">
        <f>Vsurf!M111</f>
        <v>0</v>
      </c>
      <c r="J114" s="2">
        <f>Vsurf!N111</f>
        <v>0</v>
      </c>
      <c r="K114" s="2">
        <f>Vsurf!O111</f>
        <v>0</v>
      </c>
      <c r="L114" s="2">
        <f>Vsurf!P111</f>
        <v>0</v>
      </c>
      <c r="M114" s="2">
        <f>Vsurf!Q111</f>
        <v>0</v>
      </c>
      <c r="N114" s="2">
        <f>Vsurf!R111</f>
        <v>0</v>
      </c>
      <c r="O114" s="34">
        <f t="shared" ref="O114:O124" si="12">SUM(C114:N114)</f>
        <v>0</v>
      </c>
      <c r="Q114" s="771"/>
      <c r="R114" s="821"/>
    </row>
    <row r="115" spans="1:18" x14ac:dyDescent="0.2">
      <c r="B115" s="27">
        <v>2</v>
      </c>
      <c r="C115" s="2">
        <f>Vsurf!G112</f>
        <v>0</v>
      </c>
      <c r="D115" s="2">
        <f>Vsurf!H112</f>
        <v>0</v>
      </c>
      <c r="E115" s="2">
        <f>Vsurf!I112</f>
        <v>0</v>
      </c>
      <c r="F115" s="2">
        <f>Vsurf!J112</f>
        <v>0</v>
      </c>
      <c r="G115" s="2">
        <f>Vsurf!K112</f>
        <v>0</v>
      </c>
      <c r="H115" s="2">
        <f>Vsurf!L112</f>
        <v>0</v>
      </c>
      <c r="I115" s="2">
        <f>Vsurf!M112</f>
        <v>0</v>
      </c>
      <c r="J115" s="2">
        <f>Vsurf!N112</f>
        <v>0</v>
      </c>
      <c r="K115" s="2">
        <f>Vsurf!O112</f>
        <v>0</v>
      </c>
      <c r="L115" s="2">
        <f>Vsurf!P112</f>
        <v>0</v>
      </c>
      <c r="M115" s="2">
        <f>Vsurf!Q112</f>
        <v>0</v>
      </c>
      <c r="N115" s="2">
        <f>Vsurf!R112</f>
        <v>0</v>
      </c>
      <c r="O115" s="34">
        <f t="shared" si="12"/>
        <v>0</v>
      </c>
      <c r="Q115" s="4"/>
      <c r="R115" s="41"/>
    </row>
    <row r="116" spans="1:18" x14ac:dyDescent="0.2">
      <c r="B116" s="18">
        <v>3</v>
      </c>
      <c r="C116" s="2">
        <f>Vsurf!G113</f>
        <v>0</v>
      </c>
      <c r="D116" s="2">
        <f>Vsurf!H113</f>
        <v>0</v>
      </c>
      <c r="E116" s="2">
        <f>Vsurf!I113</f>
        <v>0</v>
      </c>
      <c r="F116" s="2">
        <f>Vsurf!J113</f>
        <v>0</v>
      </c>
      <c r="G116" s="2">
        <f>Vsurf!K113</f>
        <v>0</v>
      </c>
      <c r="H116" s="2">
        <f>Vsurf!L113</f>
        <v>0</v>
      </c>
      <c r="I116" s="2">
        <f>Vsurf!M113</f>
        <v>0</v>
      </c>
      <c r="J116" s="2">
        <f>Vsurf!N113</f>
        <v>0</v>
      </c>
      <c r="K116" s="2">
        <f>Vsurf!O113</f>
        <v>0</v>
      </c>
      <c r="L116" s="2">
        <f>Vsurf!P113</f>
        <v>0</v>
      </c>
      <c r="M116" s="2">
        <f>Vsurf!Q113</f>
        <v>0</v>
      </c>
      <c r="N116" s="2">
        <f>Vsurf!R113</f>
        <v>0</v>
      </c>
      <c r="O116" s="34">
        <f t="shared" si="12"/>
        <v>0</v>
      </c>
      <c r="Q116" s="4"/>
      <c r="R116" s="35"/>
    </row>
    <row r="117" spans="1:18" x14ac:dyDescent="0.2">
      <c r="B117" s="27">
        <v>4</v>
      </c>
      <c r="C117" s="2">
        <f>Vsurf!G114</f>
        <v>0</v>
      </c>
      <c r="D117" s="2">
        <f>Vsurf!H114</f>
        <v>0</v>
      </c>
      <c r="E117" s="2">
        <f>Vsurf!I114</f>
        <v>0</v>
      </c>
      <c r="F117" s="2">
        <f>Vsurf!J114</f>
        <v>0</v>
      </c>
      <c r="G117" s="2">
        <f>Vsurf!K114</f>
        <v>0</v>
      </c>
      <c r="H117" s="2">
        <f>Vsurf!L114</f>
        <v>0</v>
      </c>
      <c r="I117" s="2">
        <f>Vsurf!M114</f>
        <v>0</v>
      </c>
      <c r="J117" s="2">
        <f>Vsurf!N114</f>
        <v>0</v>
      </c>
      <c r="K117" s="2">
        <f>Vsurf!O114</f>
        <v>0</v>
      </c>
      <c r="L117" s="2">
        <f>Vsurf!P114</f>
        <v>0</v>
      </c>
      <c r="M117" s="2">
        <f>Vsurf!Q114</f>
        <v>0</v>
      </c>
      <c r="N117" s="2">
        <f>Vsurf!R114</f>
        <v>0</v>
      </c>
      <c r="O117" s="34">
        <f t="shared" si="12"/>
        <v>0</v>
      </c>
      <c r="Q117" s="4"/>
      <c r="R117" s="35"/>
    </row>
    <row r="118" spans="1:18" x14ac:dyDescent="0.2">
      <c r="B118" s="27">
        <v>5</v>
      </c>
      <c r="C118" s="2">
        <f>Vsurf!G115</f>
        <v>0</v>
      </c>
      <c r="D118" s="2">
        <f>Vsurf!H115</f>
        <v>0</v>
      </c>
      <c r="E118" s="2">
        <f>Vsurf!I115</f>
        <v>0</v>
      </c>
      <c r="F118" s="2">
        <f>Vsurf!J115</f>
        <v>0</v>
      </c>
      <c r="G118" s="2">
        <f>Vsurf!K115</f>
        <v>0</v>
      </c>
      <c r="H118" s="2">
        <f>Vsurf!L115</f>
        <v>0</v>
      </c>
      <c r="I118" s="2">
        <f>Vsurf!M115</f>
        <v>0</v>
      </c>
      <c r="J118" s="2">
        <f>Vsurf!N115</f>
        <v>0</v>
      </c>
      <c r="K118" s="2">
        <f>Vsurf!O115</f>
        <v>0</v>
      </c>
      <c r="L118" s="2">
        <f>Vsurf!P115</f>
        <v>0</v>
      </c>
      <c r="M118" s="2">
        <f>Vsurf!Q115</f>
        <v>0</v>
      </c>
      <c r="N118" s="2">
        <f>Vsurf!R115</f>
        <v>0</v>
      </c>
      <c r="O118" s="34">
        <f t="shared" si="12"/>
        <v>0</v>
      </c>
      <c r="Q118" s="4"/>
      <c r="R118" s="35"/>
    </row>
    <row r="119" spans="1:18" x14ac:dyDescent="0.2">
      <c r="B119" s="18">
        <v>6</v>
      </c>
      <c r="C119" s="2">
        <f>Vsurf!G116</f>
        <v>0</v>
      </c>
      <c r="D119" s="2">
        <f>Vsurf!H116</f>
        <v>0</v>
      </c>
      <c r="E119" s="2">
        <f>Vsurf!I116</f>
        <v>0</v>
      </c>
      <c r="F119" s="2">
        <f>Vsurf!J116</f>
        <v>0</v>
      </c>
      <c r="G119" s="2">
        <f>Vsurf!K116</f>
        <v>0</v>
      </c>
      <c r="H119" s="2">
        <f>Vsurf!L116</f>
        <v>0</v>
      </c>
      <c r="I119" s="2">
        <f>Vsurf!M116</f>
        <v>0</v>
      </c>
      <c r="J119" s="2">
        <f>Vsurf!N116</f>
        <v>0</v>
      </c>
      <c r="K119" s="2">
        <f>Vsurf!O116</f>
        <v>0</v>
      </c>
      <c r="L119" s="2">
        <f>Vsurf!P116</f>
        <v>0</v>
      </c>
      <c r="M119" s="2">
        <f>Vsurf!Q116</f>
        <v>0</v>
      </c>
      <c r="N119" s="2">
        <f>Vsurf!R116</f>
        <v>0</v>
      </c>
      <c r="O119" s="34">
        <f t="shared" si="12"/>
        <v>0</v>
      </c>
      <c r="Q119" s="4"/>
      <c r="R119" s="35"/>
    </row>
    <row r="120" spans="1:18" x14ac:dyDescent="0.2">
      <c r="B120" s="27">
        <v>7</v>
      </c>
      <c r="C120" s="2">
        <f>Vsurf!G117</f>
        <v>0</v>
      </c>
      <c r="D120" s="2">
        <f>Vsurf!H117</f>
        <v>0</v>
      </c>
      <c r="E120" s="2">
        <f>Vsurf!I117</f>
        <v>0</v>
      </c>
      <c r="F120" s="2">
        <f>Vsurf!J117</f>
        <v>0</v>
      </c>
      <c r="G120" s="2">
        <f>Vsurf!K117</f>
        <v>0</v>
      </c>
      <c r="H120" s="2">
        <f>Vsurf!L117</f>
        <v>0</v>
      </c>
      <c r="I120" s="2">
        <f>Vsurf!M117</f>
        <v>0</v>
      </c>
      <c r="J120" s="2">
        <f>Vsurf!N117</f>
        <v>0</v>
      </c>
      <c r="K120" s="2">
        <f>Vsurf!O117</f>
        <v>0</v>
      </c>
      <c r="L120" s="2">
        <f>Vsurf!P117</f>
        <v>0</v>
      </c>
      <c r="M120" s="2">
        <f>Vsurf!Q117</f>
        <v>0</v>
      </c>
      <c r="N120" s="2">
        <f>Vsurf!R117</f>
        <v>0</v>
      </c>
      <c r="O120" s="34">
        <f t="shared" si="12"/>
        <v>0</v>
      </c>
    </row>
    <row r="121" spans="1:18" x14ac:dyDescent="0.2">
      <c r="B121" s="27">
        <v>8</v>
      </c>
      <c r="C121" s="2">
        <f>Vsurf!G118</f>
        <v>0</v>
      </c>
      <c r="D121" s="2">
        <f>Vsurf!H118</f>
        <v>0</v>
      </c>
      <c r="E121" s="2">
        <f>Vsurf!I118</f>
        <v>0</v>
      </c>
      <c r="F121" s="2">
        <f>Vsurf!J118</f>
        <v>0</v>
      </c>
      <c r="G121" s="2">
        <f>Vsurf!K118</f>
        <v>0</v>
      </c>
      <c r="H121" s="2">
        <f>Vsurf!L118</f>
        <v>0</v>
      </c>
      <c r="I121" s="2">
        <f>Vsurf!M118</f>
        <v>0</v>
      </c>
      <c r="J121" s="2">
        <f>Vsurf!N118</f>
        <v>0</v>
      </c>
      <c r="K121" s="2">
        <f>Vsurf!O118</f>
        <v>0</v>
      </c>
      <c r="L121" s="2">
        <f>Vsurf!P118</f>
        <v>0</v>
      </c>
      <c r="M121" s="2">
        <f>Vsurf!Q118</f>
        <v>0</v>
      </c>
      <c r="N121" s="2">
        <f>Vsurf!R118</f>
        <v>0</v>
      </c>
      <c r="O121" s="34">
        <f t="shared" si="12"/>
        <v>0</v>
      </c>
    </row>
    <row r="122" spans="1:18" x14ac:dyDescent="0.2">
      <c r="B122" s="18">
        <v>9</v>
      </c>
      <c r="C122" s="2">
        <f>Vsurf!G119</f>
        <v>0</v>
      </c>
      <c r="D122" s="2">
        <f>Vsurf!H119</f>
        <v>0</v>
      </c>
      <c r="E122" s="2">
        <f>Vsurf!I119</f>
        <v>0</v>
      </c>
      <c r="F122" s="2">
        <f>Vsurf!J119</f>
        <v>0</v>
      </c>
      <c r="G122" s="2">
        <f>Vsurf!K119</f>
        <v>0</v>
      </c>
      <c r="H122" s="2">
        <f>Vsurf!L119</f>
        <v>0</v>
      </c>
      <c r="I122" s="2">
        <f>Vsurf!M119</f>
        <v>0</v>
      </c>
      <c r="J122" s="2">
        <f>Vsurf!N119</f>
        <v>0</v>
      </c>
      <c r="K122" s="2">
        <f>Vsurf!O119</f>
        <v>0</v>
      </c>
      <c r="L122" s="2">
        <f>Vsurf!P119</f>
        <v>0</v>
      </c>
      <c r="M122" s="2">
        <f>Vsurf!Q119</f>
        <v>0</v>
      </c>
      <c r="N122" s="2">
        <f>Vsurf!R119</f>
        <v>0</v>
      </c>
      <c r="O122" s="34">
        <f t="shared" si="12"/>
        <v>0</v>
      </c>
    </row>
    <row r="123" spans="1:18" ht="13.5" thickBot="1" x14ac:dyDescent="0.25">
      <c r="B123" s="27">
        <v>10</v>
      </c>
      <c r="C123" s="2">
        <f>Vsurf!G120</f>
        <v>0</v>
      </c>
      <c r="D123" s="2">
        <f>Vsurf!H120</f>
        <v>0</v>
      </c>
      <c r="E123" s="2">
        <f>Vsurf!I120</f>
        <v>0</v>
      </c>
      <c r="F123" s="2">
        <f>Vsurf!J120</f>
        <v>0</v>
      </c>
      <c r="G123" s="2">
        <f>Vsurf!K120</f>
        <v>0</v>
      </c>
      <c r="H123" s="2">
        <f>Vsurf!L120</f>
        <v>0</v>
      </c>
      <c r="I123" s="2">
        <f>Vsurf!M120</f>
        <v>0</v>
      </c>
      <c r="J123" s="2">
        <f>Vsurf!N120</f>
        <v>0</v>
      </c>
      <c r="K123" s="2">
        <f>Vsurf!O120</f>
        <v>0</v>
      </c>
      <c r="L123" s="2">
        <f>Vsurf!P120</f>
        <v>0</v>
      </c>
      <c r="M123" s="2">
        <f>Vsurf!Q120</f>
        <v>0</v>
      </c>
      <c r="N123" s="2">
        <f>Vsurf!R120</f>
        <v>0</v>
      </c>
      <c r="O123" s="34">
        <f t="shared" si="12"/>
        <v>0</v>
      </c>
    </row>
    <row r="124" spans="1:18" ht="13.5" thickBot="1" x14ac:dyDescent="0.25">
      <c r="B124" s="28" t="s">
        <v>296</v>
      </c>
      <c r="C124" s="25">
        <f t="shared" ref="C124:N124" si="13">SUM(C114:C123)</f>
        <v>0</v>
      </c>
      <c r="D124" s="25">
        <f t="shared" si="13"/>
        <v>0</v>
      </c>
      <c r="E124" s="25">
        <f t="shared" si="13"/>
        <v>0</v>
      </c>
      <c r="F124" s="25">
        <f t="shared" si="13"/>
        <v>0</v>
      </c>
      <c r="G124" s="25">
        <f t="shared" si="13"/>
        <v>0</v>
      </c>
      <c r="H124" s="25">
        <f t="shared" si="13"/>
        <v>0</v>
      </c>
      <c r="I124" s="25">
        <f t="shared" si="13"/>
        <v>0</v>
      </c>
      <c r="J124" s="25">
        <f t="shared" si="13"/>
        <v>0</v>
      </c>
      <c r="K124" s="25">
        <f t="shared" si="13"/>
        <v>0</v>
      </c>
      <c r="L124" s="25">
        <f t="shared" si="13"/>
        <v>0</v>
      </c>
      <c r="M124" s="25">
        <f t="shared" si="13"/>
        <v>0</v>
      </c>
      <c r="N124" s="25">
        <f t="shared" si="13"/>
        <v>0</v>
      </c>
      <c r="O124" s="26">
        <f t="shared" si="12"/>
        <v>0</v>
      </c>
    </row>
    <row r="125" spans="1:18" x14ac:dyDescent="0.2">
      <c r="B125" s="6"/>
      <c r="C125" s="2"/>
      <c r="D125" s="2"/>
      <c r="E125" s="2"/>
      <c r="F125" s="2"/>
      <c r="G125" s="2"/>
      <c r="H125" s="2"/>
      <c r="I125" s="2"/>
    </row>
    <row r="126" spans="1:18" ht="45" customHeight="1" x14ac:dyDescent="0.2">
      <c r="B126" s="834" t="s">
        <v>396</v>
      </c>
      <c r="C126" s="834"/>
      <c r="D126" s="834"/>
      <c r="E126" s="30" t="e">
        <f>(SUM(I124:J124,M124:N124)/O124)*100</f>
        <v>#DIV/0!</v>
      </c>
      <c r="G126" s="830" t="s">
        <v>395</v>
      </c>
      <c r="H126" s="831"/>
      <c r="I126" s="831"/>
      <c r="J126" s="7" t="e">
        <f>IF(E126&gt;10,1,IF(E126&gt;=5,0.8,IF(E126&gt;2,0.2,IF(E126&lt;=2,0.1,0))))</f>
        <v>#DIV/0!</v>
      </c>
    </row>
    <row r="128" spans="1:18" ht="13.5" thickBot="1" x14ac:dyDescent="0.25">
      <c r="A128" s="4" t="s">
        <v>416</v>
      </c>
      <c r="B128" s="51">
        <f>'Function Scoring'!J10</f>
        <v>0</v>
      </c>
    </row>
    <row r="129" spans="2:18" ht="24" x14ac:dyDescent="0.2">
      <c r="B129" s="16" t="s">
        <v>274</v>
      </c>
      <c r="C129" s="21" t="s">
        <v>275</v>
      </c>
      <c r="D129" s="21" t="s">
        <v>276</v>
      </c>
      <c r="E129" s="21" t="s">
        <v>277</v>
      </c>
      <c r="F129" s="21" t="s">
        <v>278</v>
      </c>
      <c r="G129" s="17" t="s">
        <v>279</v>
      </c>
      <c r="H129" s="17" t="s">
        <v>280</v>
      </c>
      <c r="I129" s="17" t="s">
        <v>281</v>
      </c>
      <c r="J129" s="17" t="s">
        <v>282</v>
      </c>
      <c r="K129" s="832" t="s">
        <v>283</v>
      </c>
      <c r="L129" s="17" t="s">
        <v>284</v>
      </c>
      <c r="M129" s="17" t="s">
        <v>285</v>
      </c>
      <c r="N129" s="17" t="s">
        <v>286</v>
      </c>
      <c r="O129" s="32"/>
    </row>
    <row r="130" spans="2:18" ht="36.75" thickBot="1" x14ac:dyDescent="0.25">
      <c r="B130" s="19" t="s">
        <v>287</v>
      </c>
      <c r="C130" s="22" t="s">
        <v>288</v>
      </c>
      <c r="D130" s="23" t="s">
        <v>289</v>
      </c>
      <c r="E130" s="24" t="s">
        <v>290</v>
      </c>
      <c r="F130" s="22" t="s">
        <v>291</v>
      </c>
      <c r="G130" s="20" t="s">
        <v>292</v>
      </c>
      <c r="H130" s="20" t="s">
        <v>293</v>
      </c>
      <c r="I130" s="20" t="s">
        <v>294</v>
      </c>
      <c r="J130" s="47" t="s">
        <v>295</v>
      </c>
      <c r="K130" s="833"/>
      <c r="L130" s="20" t="s">
        <v>547</v>
      </c>
      <c r="M130" s="47" t="s">
        <v>548</v>
      </c>
      <c r="N130" s="58" t="s">
        <v>549</v>
      </c>
      <c r="O130" s="33" t="s">
        <v>392</v>
      </c>
    </row>
    <row r="131" spans="2:18" ht="20.25" x14ac:dyDescent="0.2">
      <c r="B131" s="27">
        <v>1</v>
      </c>
      <c r="C131" s="2">
        <f>Vsurf!G127</f>
        <v>0</v>
      </c>
      <c r="D131" s="2">
        <f>Vsurf!H127</f>
        <v>0</v>
      </c>
      <c r="E131" s="2">
        <f>Vsurf!I127</f>
        <v>0</v>
      </c>
      <c r="F131" s="2">
        <f>Vsurf!J127</f>
        <v>0</v>
      </c>
      <c r="G131" s="2">
        <f>Vsurf!K127</f>
        <v>0</v>
      </c>
      <c r="H131" s="2">
        <f>Vsurf!L127</f>
        <v>0</v>
      </c>
      <c r="I131" s="2">
        <f>Vsurf!M127</f>
        <v>0</v>
      </c>
      <c r="J131" s="2">
        <f>Vsurf!N127</f>
        <v>0</v>
      </c>
      <c r="K131" s="2">
        <f>Vsurf!O127</f>
        <v>0</v>
      </c>
      <c r="L131" s="2">
        <f>Vsurf!P127</f>
        <v>0</v>
      </c>
      <c r="M131" s="2">
        <f>Vsurf!Q127</f>
        <v>0</v>
      </c>
      <c r="N131" s="2">
        <f>Vsurf!R127</f>
        <v>0</v>
      </c>
      <c r="O131" s="34">
        <f t="shared" ref="O131:O141" si="14">SUM(C131:N131)</f>
        <v>0</v>
      </c>
      <c r="Q131" s="771"/>
      <c r="R131" s="821"/>
    </row>
    <row r="132" spans="2:18" x14ac:dyDescent="0.2">
      <c r="B132" s="27">
        <v>2</v>
      </c>
      <c r="C132" s="2">
        <f>Vsurf!G128</f>
        <v>0</v>
      </c>
      <c r="D132" s="2">
        <f>Vsurf!H128</f>
        <v>0</v>
      </c>
      <c r="E132" s="2">
        <f>Vsurf!I128</f>
        <v>0</v>
      </c>
      <c r="F132" s="2">
        <f>Vsurf!J128</f>
        <v>0</v>
      </c>
      <c r="G132" s="2">
        <f>Vsurf!K128</f>
        <v>0</v>
      </c>
      <c r="H132" s="2">
        <f>Vsurf!L128</f>
        <v>0</v>
      </c>
      <c r="I132" s="2">
        <f>Vsurf!M128</f>
        <v>0</v>
      </c>
      <c r="J132" s="2">
        <f>Vsurf!N128</f>
        <v>0</v>
      </c>
      <c r="K132" s="2">
        <f>Vsurf!O128</f>
        <v>0</v>
      </c>
      <c r="L132" s="2">
        <f>Vsurf!P128</f>
        <v>0</v>
      </c>
      <c r="M132" s="2">
        <f>Vsurf!Q128</f>
        <v>0</v>
      </c>
      <c r="N132" s="2">
        <f>Vsurf!R128</f>
        <v>0</v>
      </c>
      <c r="O132" s="34">
        <f t="shared" si="14"/>
        <v>0</v>
      </c>
      <c r="Q132" s="4"/>
      <c r="R132" s="41"/>
    </row>
    <row r="133" spans="2:18" x14ac:dyDescent="0.2">
      <c r="B133" s="18">
        <v>3</v>
      </c>
      <c r="C133" s="2">
        <f>Vsurf!G129</f>
        <v>0</v>
      </c>
      <c r="D133" s="2">
        <f>Vsurf!H129</f>
        <v>0</v>
      </c>
      <c r="E133" s="2">
        <f>Vsurf!I129</f>
        <v>0</v>
      </c>
      <c r="F133" s="2">
        <f>Vsurf!J129</f>
        <v>0</v>
      </c>
      <c r="G133" s="2">
        <f>Vsurf!K129</f>
        <v>0</v>
      </c>
      <c r="H133" s="2">
        <f>Vsurf!L129</f>
        <v>0</v>
      </c>
      <c r="I133" s="2">
        <f>Vsurf!M129</f>
        <v>0</v>
      </c>
      <c r="J133" s="2">
        <f>Vsurf!N129</f>
        <v>0</v>
      </c>
      <c r="K133" s="2">
        <f>Vsurf!O129</f>
        <v>0</v>
      </c>
      <c r="L133" s="2">
        <f>Vsurf!P129</f>
        <v>0</v>
      </c>
      <c r="M133" s="2">
        <f>Vsurf!Q129</f>
        <v>0</v>
      </c>
      <c r="N133" s="2">
        <f>Vsurf!R129</f>
        <v>0</v>
      </c>
      <c r="O133" s="34">
        <f t="shared" si="14"/>
        <v>0</v>
      </c>
      <c r="Q133" s="4"/>
      <c r="R133" s="35"/>
    </row>
    <row r="134" spans="2:18" x14ac:dyDescent="0.2">
      <c r="B134" s="27">
        <v>4</v>
      </c>
      <c r="C134" s="2">
        <f>Vsurf!G130</f>
        <v>0</v>
      </c>
      <c r="D134" s="2">
        <f>Vsurf!H130</f>
        <v>0</v>
      </c>
      <c r="E134" s="2">
        <f>Vsurf!I130</f>
        <v>0</v>
      </c>
      <c r="F134" s="2">
        <f>Vsurf!J130</f>
        <v>0</v>
      </c>
      <c r="G134" s="2">
        <f>Vsurf!K130</f>
        <v>0</v>
      </c>
      <c r="H134" s="2">
        <f>Vsurf!L130</f>
        <v>0</v>
      </c>
      <c r="I134" s="2">
        <f>Vsurf!M130</f>
        <v>0</v>
      </c>
      <c r="J134" s="2">
        <f>Vsurf!N130</f>
        <v>0</v>
      </c>
      <c r="K134" s="2">
        <f>Vsurf!O130</f>
        <v>0</v>
      </c>
      <c r="L134" s="2">
        <f>Vsurf!P130</f>
        <v>0</v>
      </c>
      <c r="M134" s="2">
        <f>Vsurf!Q130</f>
        <v>0</v>
      </c>
      <c r="N134" s="2">
        <f>Vsurf!R130</f>
        <v>0</v>
      </c>
      <c r="O134" s="34">
        <f t="shared" si="14"/>
        <v>0</v>
      </c>
      <c r="Q134" s="4"/>
      <c r="R134" s="35"/>
    </row>
    <row r="135" spans="2:18" x14ac:dyDescent="0.2">
      <c r="B135" s="27">
        <v>5</v>
      </c>
      <c r="C135" s="2">
        <f>Vsurf!G131</f>
        <v>0</v>
      </c>
      <c r="D135" s="2">
        <f>Vsurf!H131</f>
        <v>0</v>
      </c>
      <c r="E135" s="2">
        <f>Vsurf!I131</f>
        <v>0</v>
      </c>
      <c r="F135" s="2">
        <f>Vsurf!J131</f>
        <v>0</v>
      </c>
      <c r="G135" s="2">
        <f>Vsurf!K131</f>
        <v>0</v>
      </c>
      <c r="H135" s="2">
        <f>Vsurf!L131</f>
        <v>0</v>
      </c>
      <c r="I135" s="2">
        <f>Vsurf!M131</f>
        <v>0</v>
      </c>
      <c r="J135" s="2">
        <f>Vsurf!N131</f>
        <v>0</v>
      </c>
      <c r="K135" s="2">
        <f>Vsurf!O131</f>
        <v>0</v>
      </c>
      <c r="L135" s="2">
        <f>Vsurf!P131</f>
        <v>0</v>
      </c>
      <c r="M135" s="2">
        <f>Vsurf!Q131</f>
        <v>0</v>
      </c>
      <c r="N135" s="2">
        <f>Vsurf!R131</f>
        <v>0</v>
      </c>
      <c r="O135" s="34">
        <f t="shared" si="14"/>
        <v>0</v>
      </c>
      <c r="Q135" s="4"/>
      <c r="R135" s="35"/>
    </row>
    <row r="136" spans="2:18" x14ac:dyDescent="0.2">
      <c r="B136" s="18">
        <v>6</v>
      </c>
      <c r="C136" s="2">
        <f>Vsurf!G132</f>
        <v>0</v>
      </c>
      <c r="D136" s="2">
        <f>Vsurf!H132</f>
        <v>0</v>
      </c>
      <c r="E136" s="2">
        <f>Vsurf!I132</f>
        <v>0</v>
      </c>
      <c r="F136" s="2">
        <f>Vsurf!J132</f>
        <v>0</v>
      </c>
      <c r="G136" s="2">
        <f>Vsurf!K132</f>
        <v>0</v>
      </c>
      <c r="H136" s="2">
        <f>Vsurf!L132</f>
        <v>0</v>
      </c>
      <c r="I136" s="2">
        <f>Vsurf!M132</f>
        <v>0</v>
      </c>
      <c r="J136" s="2">
        <f>Vsurf!N132</f>
        <v>0</v>
      </c>
      <c r="K136" s="2">
        <f>Vsurf!O132</f>
        <v>0</v>
      </c>
      <c r="L136" s="2">
        <f>Vsurf!P132</f>
        <v>0</v>
      </c>
      <c r="M136" s="2">
        <f>Vsurf!Q132</f>
        <v>0</v>
      </c>
      <c r="N136" s="2">
        <f>Vsurf!R132</f>
        <v>0</v>
      </c>
      <c r="O136" s="34">
        <f t="shared" si="14"/>
        <v>0</v>
      </c>
      <c r="Q136" s="4"/>
      <c r="R136" s="35"/>
    </row>
    <row r="137" spans="2:18" x14ac:dyDescent="0.2">
      <c r="B137" s="27">
        <v>7</v>
      </c>
      <c r="C137" s="2">
        <f>Vsurf!G133</f>
        <v>0</v>
      </c>
      <c r="D137" s="2">
        <f>Vsurf!H133</f>
        <v>0</v>
      </c>
      <c r="E137" s="2">
        <f>Vsurf!I133</f>
        <v>0</v>
      </c>
      <c r="F137" s="2">
        <f>Vsurf!J133</f>
        <v>0</v>
      </c>
      <c r="G137" s="2">
        <f>Vsurf!K133</f>
        <v>0</v>
      </c>
      <c r="H137" s="2">
        <f>Vsurf!L133</f>
        <v>0</v>
      </c>
      <c r="I137" s="2">
        <f>Vsurf!M133</f>
        <v>0</v>
      </c>
      <c r="J137" s="2">
        <f>Vsurf!N133</f>
        <v>0</v>
      </c>
      <c r="K137" s="2">
        <f>Vsurf!O133</f>
        <v>0</v>
      </c>
      <c r="L137" s="2">
        <f>Vsurf!P133</f>
        <v>0</v>
      </c>
      <c r="M137" s="2">
        <f>Vsurf!Q133</f>
        <v>0</v>
      </c>
      <c r="N137" s="2">
        <f>Vsurf!R133</f>
        <v>0</v>
      </c>
      <c r="O137" s="34">
        <f t="shared" si="14"/>
        <v>0</v>
      </c>
    </row>
    <row r="138" spans="2:18" x14ac:dyDescent="0.2">
      <c r="B138" s="27">
        <v>8</v>
      </c>
      <c r="C138" s="2">
        <f>Vsurf!G134</f>
        <v>0</v>
      </c>
      <c r="D138" s="2">
        <f>Vsurf!H134</f>
        <v>0</v>
      </c>
      <c r="E138" s="2">
        <f>Vsurf!I134</f>
        <v>0</v>
      </c>
      <c r="F138" s="2">
        <f>Vsurf!J134</f>
        <v>0</v>
      </c>
      <c r="G138" s="2">
        <f>Vsurf!K134</f>
        <v>0</v>
      </c>
      <c r="H138" s="2">
        <f>Vsurf!L134</f>
        <v>0</v>
      </c>
      <c r="I138" s="2">
        <f>Vsurf!M134</f>
        <v>0</v>
      </c>
      <c r="J138" s="2">
        <f>Vsurf!N134</f>
        <v>0</v>
      </c>
      <c r="K138" s="2">
        <f>Vsurf!O134</f>
        <v>0</v>
      </c>
      <c r="L138" s="2">
        <f>Vsurf!P134</f>
        <v>0</v>
      </c>
      <c r="M138" s="2">
        <f>Vsurf!Q134</f>
        <v>0</v>
      </c>
      <c r="N138" s="2">
        <f>Vsurf!R134</f>
        <v>0</v>
      </c>
      <c r="O138" s="34">
        <f t="shared" si="14"/>
        <v>0</v>
      </c>
    </row>
    <row r="139" spans="2:18" x14ac:dyDescent="0.2">
      <c r="B139" s="18">
        <v>9</v>
      </c>
      <c r="C139" s="2">
        <f>Vsurf!G135</f>
        <v>0</v>
      </c>
      <c r="D139" s="2">
        <f>Vsurf!H135</f>
        <v>0</v>
      </c>
      <c r="E139" s="2">
        <f>Vsurf!I135</f>
        <v>0</v>
      </c>
      <c r="F139" s="2">
        <f>Vsurf!J135</f>
        <v>0</v>
      </c>
      <c r="G139" s="2">
        <f>Vsurf!K135</f>
        <v>0</v>
      </c>
      <c r="H139" s="2">
        <f>Vsurf!L135</f>
        <v>0</v>
      </c>
      <c r="I139" s="2">
        <f>Vsurf!M135</f>
        <v>0</v>
      </c>
      <c r="J139" s="2">
        <f>Vsurf!N135</f>
        <v>0</v>
      </c>
      <c r="K139" s="2">
        <f>Vsurf!O135</f>
        <v>0</v>
      </c>
      <c r="L139" s="2">
        <f>Vsurf!P135</f>
        <v>0</v>
      </c>
      <c r="M139" s="2">
        <f>Vsurf!Q135</f>
        <v>0</v>
      </c>
      <c r="N139" s="2">
        <f>Vsurf!R135</f>
        <v>0</v>
      </c>
      <c r="O139" s="34">
        <f t="shared" si="14"/>
        <v>0</v>
      </c>
    </row>
    <row r="140" spans="2:18" ht="13.5" thickBot="1" x14ac:dyDescent="0.25">
      <c r="B140" s="27">
        <v>10</v>
      </c>
      <c r="C140" s="2">
        <f>Vsurf!G136</f>
        <v>0</v>
      </c>
      <c r="D140" s="2">
        <f>Vsurf!H136</f>
        <v>0</v>
      </c>
      <c r="E140" s="2">
        <f>Vsurf!I136</f>
        <v>0</v>
      </c>
      <c r="F140" s="2">
        <f>Vsurf!J136</f>
        <v>0</v>
      </c>
      <c r="G140" s="2">
        <f>Vsurf!K136</f>
        <v>0</v>
      </c>
      <c r="H140" s="2">
        <f>Vsurf!L136</f>
        <v>0</v>
      </c>
      <c r="I140" s="2">
        <f>Vsurf!M136</f>
        <v>0</v>
      </c>
      <c r="J140" s="2">
        <f>Vsurf!N136</f>
        <v>0</v>
      </c>
      <c r="K140" s="2">
        <f>Vsurf!O136</f>
        <v>0</v>
      </c>
      <c r="L140" s="2">
        <f>Vsurf!P136</f>
        <v>0</v>
      </c>
      <c r="M140" s="2">
        <f>Vsurf!Q136</f>
        <v>0</v>
      </c>
      <c r="N140" s="2">
        <f>Vsurf!R136</f>
        <v>0</v>
      </c>
      <c r="O140" s="34">
        <f t="shared" si="14"/>
        <v>0</v>
      </c>
    </row>
    <row r="141" spans="2:18" ht="13.5" thickBot="1" x14ac:dyDescent="0.25">
      <c r="B141" s="28" t="s">
        <v>296</v>
      </c>
      <c r="C141" s="25">
        <f t="shared" ref="C141:N141" si="15">SUM(C131:C140)</f>
        <v>0</v>
      </c>
      <c r="D141" s="25">
        <f t="shared" si="15"/>
        <v>0</v>
      </c>
      <c r="E141" s="25">
        <f t="shared" si="15"/>
        <v>0</v>
      </c>
      <c r="F141" s="25">
        <f t="shared" si="15"/>
        <v>0</v>
      </c>
      <c r="G141" s="25">
        <f t="shared" si="15"/>
        <v>0</v>
      </c>
      <c r="H141" s="25">
        <f t="shared" si="15"/>
        <v>0</v>
      </c>
      <c r="I141" s="25">
        <f t="shared" si="15"/>
        <v>0</v>
      </c>
      <c r="J141" s="25">
        <f t="shared" si="15"/>
        <v>0</v>
      </c>
      <c r="K141" s="25">
        <f t="shared" si="15"/>
        <v>0</v>
      </c>
      <c r="L141" s="25">
        <f t="shared" si="15"/>
        <v>0</v>
      </c>
      <c r="M141" s="25">
        <f t="shared" si="15"/>
        <v>0</v>
      </c>
      <c r="N141" s="25">
        <f t="shared" si="15"/>
        <v>0</v>
      </c>
      <c r="O141" s="26">
        <f t="shared" si="14"/>
        <v>0</v>
      </c>
    </row>
    <row r="142" spans="2:18" x14ac:dyDescent="0.2">
      <c r="B142" s="6"/>
      <c r="C142" s="2"/>
      <c r="D142" s="2"/>
      <c r="E142" s="2"/>
      <c r="F142" s="2"/>
      <c r="G142" s="2"/>
      <c r="H142" s="2"/>
      <c r="I142" s="2"/>
    </row>
    <row r="143" spans="2:18" ht="45" customHeight="1" x14ac:dyDescent="0.2">
      <c r="B143" s="834" t="s">
        <v>396</v>
      </c>
      <c r="C143" s="834"/>
      <c r="D143" s="834"/>
      <c r="E143" s="30" t="e">
        <f>(SUM(I141:J141,M141:N141)/O141)*100</f>
        <v>#DIV/0!</v>
      </c>
      <c r="G143" s="830" t="s">
        <v>395</v>
      </c>
      <c r="H143" s="831"/>
      <c r="I143" s="831"/>
      <c r="J143" s="7" t="e">
        <f>IF(E143&gt;10,1,IF(E143&gt;=5,0.8,IF(E143&gt;2,0.2,IF(E143&lt;=2,0.1,0))))</f>
        <v>#DIV/0!</v>
      </c>
    </row>
    <row r="145" spans="1:18" ht="13.5" thickBot="1" x14ac:dyDescent="0.25">
      <c r="A145" s="4" t="s">
        <v>416</v>
      </c>
      <c r="B145" s="51">
        <f>'Function Scoring'!K10</f>
        <v>0</v>
      </c>
    </row>
    <row r="146" spans="1:18" ht="24" x14ac:dyDescent="0.2">
      <c r="B146" s="16" t="s">
        <v>274</v>
      </c>
      <c r="C146" s="21" t="s">
        <v>275</v>
      </c>
      <c r="D146" s="21" t="s">
        <v>276</v>
      </c>
      <c r="E146" s="21" t="s">
        <v>277</v>
      </c>
      <c r="F146" s="21" t="s">
        <v>278</v>
      </c>
      <c r="G146" s="17" t="s">
        <v>279</v>
      </c>
      <c r="H146" s="17" t="s">
        <v>280</v>
      </c>
      <c r="I146" s="17" t="s">
        <v>281</v>
      </c>
      <c r="J146" s="17" t="s">
        <v>282</v>
      </c>
      <c r="K146" s="832" t="s">
        <v>283</v>
      </c>
      <c r="L146" s="17" t="s">
        <v>284</v>
      </c>
      <c r="M146" s="17" t="s">
        <v>285</v>
      </c>
      <c r="N146" s="17" t="s">
        <v>286</v>
      </c>
      <c r="O146" s="32"/>
    </row>
    <row r="147" spans="1:18" ht="36.75" thickBot="1" x14ac:dyDescent="0.25">
      <c r="B147" s="19" t="s">
        <v>287</v>
      </c>
      <c r="C147" s="22" t="s">
        <v>288</v>
      </c>
      <c r="D147" s="23" t="s">
        <v>289</v>
      </c>
      <c r="E147" s="24" t="s">
        <v>290</v>
      </c>
      <c r="F147" s="22" t="s">
        <v>291</v>
      </c>
      <c r="G147" s="20" t="s">
        <v>292</v>
      </c>
      <c r="H147" s="20" t="s">
        <v>293</v>
      </c>
      <c r="I147" s="20" t="s">
        <v>294</v>
      </c>
      <c r="J147" s="47" t="s">
        <v>295</v>
      </c>
      <c r="K147" s="833"/>
      <c r="L147" s="20" t="s">
        <v>547</v>
      </c>
      <c r="M147" s="47" t="s">
        <v>548</v>
      </c>
      <c r="N147" s="58" t="s">
        <v>549</v>
      </c>
      <c r="O147" s="33" t="s">
        <v>392</v>
      </c>
    </row>
    <row r="148" spans="1:18" ht="20.25" x14ac:dyDescent="0.2">
      <c r="B148" s="27">
        <v>1</v>
      </c>
      <c r="C148" s="2">
        <f>Vsurf!G143</f>
        <v>0</v>
      </c>
      <c r="D148" s="2">
        <f>Vsurf!H143</f>
        <v>0</v>
      </c>
      <c r="E148" s="2">
        <f>Vsurf!I143</f>
        <v>0</v>
      </c>
      <c r="F148" s="2">
        <f>Vsurf!J143</f>
        <v>0</v>
      </c>
      <c r="G148" s="2">
        <f>Vsurf!K143</f>
        <v>0</v>
      </c>
      <c r="H148" s="2">
        <f>Vsurf!L143</f>
        <v>0</v>
      </c>
      <c r="I148" s="2">
        <f>Vsurf!M143</f>
        <v>0</v>
      </c>
      <c r="J148" s="2">
        <f>Vsurf!N143</f>
        <v>0</v>
      </c>
      <c r="K148" s="2">
        <f>Vsurf!O143</f>
        <v>0</v>
      </c>
      <c r="L148" s="2">
        <f>Vsurf!P143</f>
        <v>0</v>
      </c>
      <c r="M148" s="2">
        <f>Vsurf!Q143</f>
        <v>0</v>
      </c>
      <c r="N148" s="2">
        <f>Vsurf!R143</f>
        <v>0</v>
      </c>
      <c r="O148" s="34">
        <f t="shared" ref="O148:O158" si="16">SUM(C148:N148)</f>
        <v>0</v>
      </c>
      <c r="Q148" s="771"/>
      <c r="R148" s="821"/>
    </row>
    <row r="149" spans="1:18" x14ac:dyDescent="0.2">
      <c r="B149" s="27">
        <v>2</v>
      </c>
      <c r="C149" s="2">
        <f>Vsurf!G144</f>
        <v>0</v>
      </c>
      <c r="D149" s="2">
        <f>Vsurf!H144</f>
        <v>0</v>
      </c>
      <c r="E149" s="2">
        <f>Vsurf!I144</f>
        <v>0</v>
      </c>
      <c r="F149" s="2">
        <f>Vsurf!J144</f>
        <v>0</v>
      </c>
      <c r="G149" s="2">
        <f>Vsurf!K144</f>
        <v>0</v>
      </c>
      <c r="H149" s="2">
        <f>Vsurf!L144</f>
        <v>0</v>
      </c>
      <c r="I149" s="2">
        <f>Vsurf!M144</f>
        <v>0</v>
      </c>
      <c r="J149" s="2">
        <f>Vsurf!N144</f>
        <v>0</v>
      </c>
      <c r="K149" s="2">
        <f>Vsurf!O144</f>
        <v>0</v>
      </c>
      <c r="L149" s="2">
        <f>Vsurf!P144</f>
        <v>0</v>
      </c>
      <c r="M149" s="2">
        <f>Vsurf!Q144</f>
        <v>0</v>
      </c>
      <c r="N149" s="2">
        <f>Vsurf!R144</f>
        <v>0</v>
      </c>
      <c r="O149" s="34">
        <f t="shared" si="16"/>
        <v>0</v>
      </c>
      <c r="Q149" s="4"/>
      <c r="R149" s="41"/>
    </row>
    <row r="150" spans="1:18" x14ac:dyDescent="0.2">
      <c r="B150" s="18">
        <v>3</v>
      </c>
      <c r="C150" s="2">
        <f>Vsurf!G145</f>
        <v>0</v>
      </c>
      <c r="D150" s="2">
        <f>Vsurf!H145</f>
        <v>0</v>
      </c>
      <c r="E150" s="2">
        <f>Vsurf!I145</f>
        <v>0</v>
      </c>
      <c r="F150" s="2">
        <f>Vsurf!J145</f>
        <v>0</v>
      </c>
      <c r="G150" s="2">
        <f>Vsurf!K145</f>
        <v>0</v>
      </c>
      <c r="H150" s="2">
        <f>Vsurf!L145</f>
        <v>0</v>
      </c>
      <c r="I150" s="2">
        <f>Vsurf!M145</f>
        <v>0</v>
      </c>
      <c r="J150" s="2">
        <f>Vsurf!N145</f>
        <v>0</v>
      </c>
      <c r="K150" s="2">
        <f>Vsurf!O145</f>
        <v>0</v>
      </c>
      <c r="L150" s="2">
        <f>Vsurf!P145</f>
        <v>0</v>
      </c>
      <c r="M150" s="2">
        <f>Vsurf!Q145</f>
        <v>0</v>
      </c>
      <c r="N150" s="2">
        <f>Vsurf!R145</f>
        <v>0</v>
      </c>
      <c r="O150" s="34">
        <f t="shared" si="16"/>
        <v>0</v>
      </c>
      <c r="Q150" s="4"/>
      <c r="R150" s="35"/>
    </row>
    <row r="151" spans="1:18" x14ac:dyDescent="0.2">
      <c r="B151" s="27">
        <v>4</v>
      </c>
      <c r="C151" s="2">
        <f>Vsurf!G146</f>
        <v>0</v>
      </c>
      <c r="D151" s="2">
        <f>Vsurf!H146</f>
        <v>0</v>
      </c>
      <c r="E151" s="2">
        <f>Vsurf!I146</f>
        <v>0</v>
      </c>
      <c r="F151" s="2">
        <f>Vsurf!J146</f>
        <v>0</v>
      </c>
      <c r="G151" s="2">
        <f>Vsurf!K146</f>
        <v>0</v>
      </c>
      <c r="H151" s="2">
        <f>Vsurf!L146</f>
        <v>0</v>
      </c>
      <c r="I151" s="2">
        <f>Vsurf!M146</f>
        <v>0</v>
      </c>
      <c r="J151" s="2">
        <f>Vsurf!N146</f>
        <v>0</v>
      </c>
      <c r="K151" s="2">
        <f>Vsurf!O146</f>
        <v>0</v>
      </c>
      <c r="L151" s="2">
        <f>Vsurf!P146</f>
        <v>0</v>
      </c>
      <c r="M151" s="2">
        <f>Vsurf!Q146</f>
        <v>0</v>
      </c>
      <c r="N151" s="2">
        <f>Vsurf!R146</f>
        <v>0</v>
      </c>
      <c r="O151" s="34">
        <f t="shared" si="16"/>
        <v>0</v>
      </c>
      <c r="Q151" s="4"/>
      <c r="R151" s="35"/>
    </row>
    <row r="152" spans="1:18" x14ac:dyDescent="0.2">
      <c r="B152" s="27">
        <v>5</v>
      </c>
      <c r="C152" s="2">
        <f>Vsurf!G147</f>
        <v>0</v>
      </c>
      <c r="D152" s="2">
        <f>Vsurf!H147</f>
        <v>0</v>
      </c>
      <c r="E152" s="2">
        <f>Vsurf!I147</f>
        <v>0</v>
      </c>
      <c r="F152" s="2">
        <f>Vsurf!J147</f>
        <v>0</v>
      </c>
      <c r="G152" s="2">
        <f>Vsurf!K147</f>
        <v>0</v>
      </c>
      <c r="H152" s="2">
        <f>Vsurf!L147</f>
        <v>0</v>
      </c>
      <c r="I152" s="2">
        <f>Vsurf!M147</f>
        <v>0</v>
      </c>
      <c r="J152" s="2">
        <f>Vsurf!N147</f>
        <v>0</v>
      </c>
      <c r="K152" s="2">
        <f>Vsurf!O147</f>
        <v>0</v>
      </c>
      <c r="L152" s="2">
        <f>Vsurf!P147</f>
        <v>0</v>
      </c>
      <c r="M152" s="2">
        <f>Vsurf!Q147</f>
        <v>0</v>
      </c>
      <c r="N152" s="2">
        <f>Vsurf!R147</f>
        <v>0</v>
      </c>
      <c r="O152" s="34">
        <f t="shared" si="16"/>
        <v>0</v>
      </c>
      <c r="Q152" s="4"/>
      <c r="R152" s="35"/>
    </row>
    <row r="153" spans="1:18" x14ac:dyDescent="0.2">
      <c r="B153" s="18">
        <v>6</v>
      </c>
      <c r="C153" s="2">
        <f>Vsurf!G148</f>
        <v>0</v>
      </c>
      <c r="D153" s="2">
        <f>Vsurf!H148</f>
        <v>0</v>
      </c>
      <c r="E153" s="2">
        <f>Vsurf!I148</f>
        <v>0</v>
      </c>
      <c r="F153" s="2">
        <f>Vsurf!J148</f>
        <v>0</v>
      </c>
      <c r="G153" s="2">
        <f>Vsurf!K148</f>
        <v>0</v>
      </c>
      <c r="H153" s="2">
        <f>Vsurf!L148</f>
        <v>0</v>
      </c>
      <c r="I153" s="2">
        <f>Vsurf!M148</f>
        <v>0</v>
      </c>
      <c r="J153" s="2">
        <f>Vsurf!N148</f>
        <v>0</v>
      </c>
      <c r="K153" s="2">
        <f>Vsurf!O148</f>
        <v>0</v>
      </c>
      <c r="L153" s="2">
        <f>Vsurf!P148</f>
        <v>0</v>
      </c>
      <c r="M153" s="2">
        <f>Vsurf!Q148</f>
        <v>0</v>
      </c>
      <c r="N153" s="2">
        <f>Vsurf!R148</f>
        <v>0</v>
      </c>
      <c r="O153" s="34">
        <f t="shared" si="16"/>
        <v>0</v>
      </c>
      <c r="Q153" s="4"/>
      <c r="R153" s="35"/>
    </row>
    <row r="154" spans="1:18" x14ac:dyDescent="0.2">
      <c r="B154" s="27">
        <v>7</v>
      </c>
      <c r="C154" s="2">
        <f>Vsurf!G149</f>
        <v>0</v>
      </c>
      <c r="D154" s="2">
        <f>Vsurf!H149</f>
        <v>0</v>
      </c>
      <c r="E154" s="2">
        <f>Vsurf!I149</f>
        <v>0</v>
      </c>
      <c r="F154" s="2">
        <f>Vsurf!J149</f>
        <v>0</v>
      </c>
      <c r="G154" s="2">
        <f>Vsurf!K149</f>
        <v>0</v>
      </c>
      <c r="H154" s="2">
        <f>Vsurf!L149</f>
        <v>0</v>
      </c>
      <c r="I154" s="2">
        <f>Vsurf!M149</f>
        <v>0</v>
      </c>
      <c r="J154" s="2">
        <f>Vsurf!N149</f>
        <v>0</v>
      </c>
      <c r="K154" s="2">
        <f>Vsurf!O149</f>
        <v>0</v>
      </c>
      <c r="L154" s="2">
        <f>Vsurf!P149</f>
        <v>0</v>
      </c>
      <c r="M154" s="2">
        <f>Vsurf!Q149</f>
        <v>0</v>
      </c>
      <c r="N154" s="2">
        <f>Vsurf!R149</f>
        <v>0</v>
      </c>
      <c r="O154" s="34">
        <f t="shared" si="16"/>
        <v>0</v>
      </c>
    </row>
    <row r="155" spans="1:18" x14ac:dyDescent="0.2">
      <c r="B155" s="27">
        <v>8</v>
      </c>
      <c r="C155" s="2">
        <f>Vsurf!G150</f>
        <v>0</v>
      </c>
      <c r="D155" s="2">
        <f>Vsurf!H150</f>
        <v>0</v>
      </c>
      <c r="E155" s="2">
        <f>Vsurf!I150</f>
        <v>0</v>
      </c>
      <c r="F155" s="2">
        <f>Vsurf!J150</f>
        <v>0</v>
      </c>
      <c r="G155" s="2">
        <f>Vsurf!K150</f>
        <v>0</v>
      </c>
      <c r="H155" s="2">
        <f>Vsurf!L150</f>
        <v>0</v>
      </c>
      <c r="I155" s="2">
        <f>Vsurf!M150</f>
        <v>0</v>
      </c>
      <c r="J155" s="2">
        <f>Vsurf!N150</f>
        <v>0</v>
      </c>
      <c r="K155" s="2">
        <f>Vsurf!O150</f>
        <v>0</v>
      </c>
      <c r="L155" s="2">
        <f>Vsurf!P150</f>
        <v>0</v>
      </c>
      <c r="M155" s="2">
        <f>Vsurf!Q150</f>
        <v>0</v>
      </c>
      <c r="N155" s="2">
        <f>Vsurf!R150</f>
        <v>0</v>
      </c>
      <c r="O155" s="34">
        <f t="shared" si="16"/>
        <v>0</v>
      </c>
    </row>
    <row r="156" spans="1:18" x14ac:dyDescent="0.2">
      <c r="B156" s="18">
        <v>9</v>
      </c>
      <c r="C156" s="2">
        <f>Vsurf!G151</f>
        <v>0</v>
      </c>
      <c r="D156" s="2">
        <f>Vsurf!H151</f>
        <v>0</v>
      </c>
      <c r="E156" s="2">
        <f>Vsurf!I151</f>
        <v>0</v>
      </c>
      <c r="F156" s="2">
        <f>Vsurf!J151</f>
        <v>0</v>
      </c>
      <c r="G156" s="2">
        <f>Vsurf!K151</f>
        <v>0</v>
      </c>
      <c r="H156" s="2">
        <f>Vsurf!L151</f>
        <v>0</v>
      </c>
      <c r="I156" s="2">
        <f>Vsurf!M151</f>
        <v>0</v>
      </c>
      <c r="J156" s="2">
        <f>Vsurf!N151</f>
        <v>0</v>
      </c>
      <c r="K156" s="2">
        <f>Vsurf!O151</f>
        <v>0</v>
      </c>
      <c r="L156" s="2">
        <f>Vsurf!P151</f>
        <v>0</v>
      </c>
      <c r="M156" s="2">
        <f>Vsurf!Q151</f>
        <v>0</v>
      </c>
      <c r="N156" s="2">
        <f>Vsurf!R151</f>
        <v>0</v>
      </c>
      <c r="O156" s="34">
        <f t="shared" si="16"/>
        <v>0</v>
      </c>
    </row>
    <row r="157" spans="1:18" ht="13.5" thickBot="1" x14ac:dyDescent="0.25">
      <c r="B157" s="27">
        <v>10</v>
      </c>
      <c r="C157" s="2">
        <f>Vsurf!G152</f>
        <v>0</v>
      </c>
      <c r="D157" s="2">
        <f>Vsurf!H152</f>
        <v>0</v>
      </c>
      <c r="E157" s="2">
        <f>Vsurf!I152</f>
        <v>0</v>
      </c>
      <c r="F157" s="2">
        <f>Vsurf!J152</f>
        <v>0</v>
      </c>
      <c r="G157" s="2">
        <f>Vsurf!K152</f>
        <v>0</v>
      </c>
      <c r="H157" s="2">
        <f>Vsurf!L152</f>
        <v>0</v>
      </c>
      <c r="I157" s="2">
        <f>Vsurf!M152</f>
        <v>0</v>
      </c>
      <c r="J157" s="2">
        <f>Vsurf!N152</f>
        <v>0</v>
      </c>
      <c r="K157" s="2">
        <f>Vsurf!O152</f>
        <v>0</v>
      </c>
      <c r="L157" s="2">
        <f>Vsurf!P152</f>
        <v>0</v>
      </c>
      <c r="M157" s="2">
        <f>Vsurf!Q152</f>
        <v>0</v>
      </c>
      <c r="N157" s="2">
        <f>Vsurf!R152</f>
        <v>0</v>
      </c>
      <c r="O157" s="34">
        <f t="shared" si="16"/>
        <v>0</v>
      </c>
    </row>
    <row r="158" spans="1:18" ht="13.5" thickBot="1" x14ac:dyDescent="0.25">
      <c r="B158" s="28" t="s">
        <v>296</v>
      </c>
      <c r="C158" s="25">
        <f t="shared" ref="C158:N158" si="17">SUM(C148:C157)</f>
        <v>0</v>
      </c>
      <c r="D158" s="25">
        <f t="shared" si="17"/>
        <v>0</v>
      </c>
      <c r="E158" s="25">
        <f t="shared" si="17"/>
        <v>0</v>
      </c>
      <c r="F158" s="25">
        <f t="shared" si="17"/>
        <v>0</v>
      </c>
      <c r="G158" s="25">
        <f t="shared" si="17"/>
        <v>0</v>
      </c>
      <c r="H158" s="25">
        <f t="shared" si="17"/>
        <v>0</v>
      </c>
      <c r="I158" s="25">
        <f t="shared" si="17"/>
        <v>0</v>
      </c>
      <c r="J158" s="25">
        <f t="shared" si="17"/>
        <v>0</v>
      </c>
      <c r="K158" s="25">
        <f t="shared" si="17"/>
        <v>0</v>
      </c>
      <c r="L158" s="25">
        <f t="shared" si="17"/>
        <v>0</v>
      </c>
      <c r="M158" s="25">
        <f t="shared" si="17"/>
        <v>0</v>
      </c>
      <c r="N158" s="25">
        <f t="shared" si="17"/>
        <v>0</v>
      </c>
      <c r="O158" s="26">
        <f t="shared" si="16"/>
        <v>0</v>
      </c>
    </row>
    <row r="159" spans="1:18" x14ac:dyDescent="0.2">
      <c r="B159" s="6"/>
      <c r="C159" s="2"/>
      <c r="D159" s="2"/>
      <c r="E159" s="2"/>
      <c r="F159" s="2"/>
      <c r="G159" s="2"/>
      <c r="H159" s="2"/>
      <c r="I159" s="2"/>
    </row>
    <row r="160" spans="1:18" ht="45" customHeight="1" x14ac:dyDescent="0.2">
      <c r="B160" s="834" t="s">
        <v>396</v>
      </c>
      <c r="C160" s="834"/>
      <c r="D160" s="834"/>
      <c r="E160" s="30" t="e">
        <f>(SUM(I158:J158,M158:N158)/O158)*100</f>
        <v>#DIV/0!</v>
      </c>
      <c r="G160" s="830" t="s">
        <v>395</v>
      </c>
      <c r="H160" s="831"/>
      <c r="I160" s="831"/>
      <c r="J160" s="7" t="e">
        <f>IF(E160&gt;10,1,IF(E160&gt;=5,0.8,IF(E160&gt;2,0.2,IF(E160&lt;=2,0.1,0))))</f>
        <v>#DIV/0!</v>
      </c>
    </row>
    <row r="162" spans="1:18" ht="13.5" thickBot="1" x14ac:dyDescent="0.25">
      <c r="A162" s="4" t="s">
        <v>416</v>
      </c>
      <c r="B162" s="51">
        <f>'Function Scoring'!L10</f>
        <v>0</v>
      </c>
    </row>
    <row r="163" spans="1:18" ht="24" x14ac:dyDescent="0.2">
      <c r="B163" s="16" t="s">
        <v>274</v>
      </c>
      <c r="C163" s="21" t="s">
        <v>275</v>
      </c>
      <c r="D163" s="21" t="s">
        <v>276</v>
      </c>
      <c r="E163" s="21" t="s">
        <v>277</v>
      </c>
      <c r="F163" s="21" t="s">
        <v>278</v>
      </c>
      <c r="G163" s="17" t="s">
        <v>279</v>
      </c>
      <c r="H163" s="17" t="s">
        <v>280</v>
      </c>
      <c r="I163" s="17" t="s">
        <v>281</v>
      </c>
      <c r="J163" s="17" t="s">
        <v>282</v>
      </c>
      <c r="K163" s="832" t="s">
        <v>283</v>
      </c>
      <c r="L163" s="17" t="s">
        <v>284</v>
      </c>
      <c r="M163" s="17" t="s">
        <v>285</v>
      </c>
      <c r="N163" s="17" t="s">
        <v>286</v>
      </c>
      <c r="O163" s="32"/>
    </row>
    <row r="164" spans="1:18" ht="36.75" thickBot="1" x14ac:dyDescent="0.25">
      <c r="B164" s="19" t="s">
        <v>287</v>
      </c>
      <c r="C164" s="22" t="s">
        <v>288</v>
      </c>
      <c r="D164" s="23" t="s">
        <v>289</v>
      </c>
      <c r="E164" s="24" t="s">
        <v>290</v>
      </c>
      <c r="F164" s="22" t="s">
        <v>291</v>
      </c>
      <c r="G164" s="20" t="s">
        <v>292</v>
      </c>
      <c r="H164" s="20" t="s">
        <v>293</v>
      </c>
      <c r="I164" s="20" t="s">
        <v>294</v>
      </c>
      <c r="J164" s="47" t="s">
        <v>295</v>
      </c>
      <c r="K164" s="833"/>
      <c r="L164" s="20" t="s">
        <v>547</v>
      </c>
      <c r="M164" s="47" t="s">
        <v>548</v>
      </c>
      <c r="N164" s="58" t="s">
        <v>549</v>
      </c>
      <c r="O164" s="33" t="s">
        <v>392</v>
      </c>
    </row>
    <row r="165" spans="1:18" ht="20.25" x14ac:dyDescent="0.2">
      <c r="B165" s="27">
        <v>1</v>
      </c>
      <c r="C165" s="2">
        <f>Vsurf!G159</f>
        <v>0</v>
      </c>
      <c r="D165" s="2">
        <f>Vsurf!H159</f>
        <v>0</v>
      </c>
      <c r="E165" s="2">
        <f>Vsurf!I159</f>
        <v>0</v>
      </c>
      <c r="F165" s="2">
        <f>Vsurf!J159</f>
        <v>0</v>
      </c>
      <c r="G165" s="2">
        <f>Vsurf!K159</f>
        <v>0</v>
      </c>
      <c r="H165" s="2">
        <f>Vsurf!L159</f>
        <v>0</v>
      </c>
      <c r="I165" s="2">
        <f>Vsurf!M159</f>
        <v>0</v>
      </c>
      <c r="J165" s="2">
        <f>Vsurf!N159</f>
        <v>0</v>
      </c>
      <c r="K165" s="2">
        <f>Vsurf!O159</f>
        <v>0</v>
      </c>
      <c r="L165" s="2">
        <f>Vsurf!P159</f>
        <v>0</v>
      </c>
      <c r="M165" s="2">
        <f>Vsurf!Q159</f>
        <v>0</v>
      </c>
      <c r="N165" s="2">
        <f>Vsurf!R159</f>
        <v>0</v>
      </c>
      <c r="O165" s="34">
        <f t="shared" ref="O165:O175" si="18">SUM(C165:N165)</f>
        <v>0</v>
      </c>
      <c r="Q165" s="771"/>
      <c r="R165" s="821"/>
    </row>
    <row r="166" spans="1:18" x14ac:dyDescent="0.2">
      <c r="B166" s="27">
        <v>2</v>
      </c>
      <c r="C166" s="2">
        <f>Vsurf!G160</f>
        <v>0</v>
      </c>
      <c r="D166" s="2">
        <f>Vsurf!H160</f>
        <v>0</v>
      </c>
      <c r="E166" s="2">
        <f>Vsurf!I160</f>
        <v>0</v>
      </c>
      <c r="F166" s="2">
        <f>Vsurf!J160</f>
        <v>0</v>
      </c>
      <c r="G166" s="2">
        <f>Vsurf!K160</f>
        <v>0</v>
      </c>
      <c r="H166" s="2">
        <f>Vsurf!L160</f>
        <v>0</v>
      </c>
      <c r="I166" s="2">
        <f>Vsurf!M160</f>
        <v>0</v>
      </c>
      <c r="J166" s="2">
        <f>Vsurf!N160</f>
        <v>0</v>
      </c>
      <c r="K166" s="2">
        <f>Vsurf!O160</f>
        <v>0</v>
      </c>
      <c r="L166" s="2">
        <f>Vsurf!P160</f>
        <v>0</v>
      </c>
      <c r="M166" s="2">
        <f>Vsurf!Q160</f>
        <v>0</v>
      </c>
      <c r="N166" s="2">
        <f>Vsurf!R160</f>
        <v>0</v>
      </c>
      <c r="O166" s="34">
        <f t="shared" si="18"/>
        <v>0</v>
      </c>
      <c r="Q166" s="4"/>
      <c r="R166" s="41"/>
    </row>
    <row r="167" spans="1:18" x14ac:dyDescent="0.2">
      <c r="B167" s="18">
        <v>3</v>
      </c>
      <c r="C167" s="2">
        <f>Vsurf!G161</f>
        <v>0</v>
      </c>
      <c r="D167" s="2">
        <f>Vsurf!H161</f>
        <v>0</v>
      </c>
      <c r="E167" s="2">
        <f>Vsurf!I161</f>
        <v>0</v>
      </c>
      <c r="F167" s="2">
        <f>Vsurf!J161</f>
        <v>0</v>
      </c>
      <c r="G167" s="2">
        <f>Vsurf!K161</f>
        <v>0</v>
      </c>
      <c r="H167" s="2">
        <f>Vsurf!L161</f>
        <v>0</v>
      </c>
      <c r="I167" s="2">
        <f>Vsurf!M161</f>
        <v>0</v>
      </c>
      <c r="J167" s="2">
        <f>Vsurf!N161</f>
        <v>0</v>
      </c>
      <c r="K167" s="2">
        <f>Vsurf!O161</f>
        <v>0</v>
      </c>
      <c r="L167" s="2">
        <f>Vsurf!P161</f>
        <v>0</v>
      </c>
      <c r="M167" s="2">
        <f>Vsurf!Q161</f>
        <v>0</v>
      </c>
      <c r="N167" s="2">
        <f>Vsurf!R161</f>
        <v>0</v>
      </c>
      <c r="O167" s="34">
        <f t="shared" si="18"/>
        <v>0</v>
      </c>
      <c r="Q167" s="4"/>
      <c r="R167" s="35"/>
    </row>
    <row r="168" spans="1:18" x14ac:dyDescent="0.2">
      <c r="B168" s="27">
        <v>4</v>
      </c>
      <c r="C168" s="2">
        <f>Vsurf!G162</f>
        <v>0</v>
      </c>
      <c r="D168" s="2">
        <f>Vsurf!H162</f>
        <v>0</v>
      </c>
      <c r="E168" s="2">
        <f>Vsurf!I162</f>
        <v>0</v>
      </c>
      <c r="F168" s="2">
        <f>Vsurf!J162</f>
        <v>0</v>
      </c>
      <c r="G168" s="2">
        <f>Vsurf!K162</f>
        <v>0</v>
      </c>
      <c r="H168" s="2">
        <f>Vsurf!L162</f>
        <v>0</v>
      </c>
      <c r="I168" s="2">
        <f>Vsurf!M162</f>
        <v>0</v>
      </c>
      <c r="J168" s="2">
        <f>Vsurf!N162</f>
        <v>0</v>
      </c>
      <c r="K168" s="2">
        <f>Vsurf!O162</f>
        <v>0</v>
      </c>
      <c r="L168" s="2">
        <f>Vsurf!P162</f>
        <v>0</v>
      </c>
      <c r="M168" s="2">
        <f>Vsurf!Q162</f>
        <v>0</v>
      </c>
      <c r="N168" s="2">
        <f>Vsurf!R162</f>
        <v>0</v>
      </c>
      <c r="O168" s="34">
        <f t="shared" si="18"/>
        <v>0</v>
      </c>
      <c r="Q168" s="4"/>
      <c r="R168" s="35"/>
    </row>
    <row r="169" spans="1:18" x14ac:dyDescent="0.2">
      <c r="B169" s="27">
        <v>5</v>
      </c>
      <c r="C169" s="2">
        <f>Vsurf!G163</f>
        <v>0</v>
      </c>
      <c r="D169" s="2">
        <f>Vsurf!H163</f>
        <v>0</v>
      </c>
      <c r="E169" s="2">
        <f>Vsurf!I163</f>
        <v>0</v>
      </c>
      <c r="F169" s="2">
        <f>Vsurf!J163</f>
        <v>0</v>
      </c>
      <c r="G169" s="2">
        <f>Vsurf!K163</f>
        <v>0</v>
      </c>
      <c r="H169" s="2">
        <f>Vsurf!L163</f>
        <v>0</v>
      </c>
      <c r="I169" s="2">
        <f>Vsurf!M163</f>
        <v>0</v>
      </c>
      <c r="J169" s="2">
        <f>Vsurf!N163</f>
        <v>0</v>
      </c>
      <c r="K169" s="2">
        <f>Vsurf!O163</f>
        <v>0</v>
      </c>
      <c r="L169" s="2">
        <f>Vsurf!P163</f>
        <v>0</v>
      </c>
      <c r="M169" s="2">
        <f>Vsurf!Q163</f>
        <v>0</v>
      </c>
      <c r="N169" s="2">
        <f>Vsurf!R163</f>
        <v>0</v>
      </c>
      <c r="O169" s="34">
        <f t="shared" si="18"/>
        <v>0</v>
      </c>
      <c r="Q169" s="4"/>
      <c r="R169" s="35"/>
    </row>
    <row r="170" spans="1:18" x14ac:dyDescent="0.2">
      <c r="B170" s="18">
        <v>6</v>
      </c>
      <c r="C170" s="2">
        <f>Vsurf!G164</f>
        <v>0</v>
      </c>
      <c r="D170" s="2">
        <f>Vsurf!H164</f>
        <v>0</v>
      </c>
      <c r="E170" s="2">
        <f>Vsurf!I164</f>
        <v>0</v>
      </c>
      <c r="F170" s="2">
        <f>Vsurf!J164</f>
        <v>0</v>
      </c>
      <c r="G170" s="2">
        <f>Vsurf!K164</f>
        <v>0</v>
      </c>
      <c r="H170" s="2">
        <f>Vsurf!L164</f>
        <v>0</v>
      </c>
      <c r="I170" s="2">
        <f>Vsurf!M164</f>
        <v>0</v>
      </c>
      <c r="J170" s="2">
        <f>Vsurf!N164</f>
        <v>0</v>
      </c>
      <c r="K170" s="2">
        <f>Vsurf!O164</f>
        <v>0</v>
      </c>
      <c r="L170" s="2">
        <f>Vsurf!P164</f>
        <v>0</v>
      </c>
      <c r="M170" s="2">
        <f>Vsurf!Q164</f>
        <v>0</v>
      </c>
      <c r="N170" s="2">
        <f>Vsurf!R164</f>
        <v>0</v>
      </c>
      <c r="O170" s="34">
        <f t="shared" si="18"/>
        <v>0</v>
      </c>
      <c r="Q170" s="4"/>
      <c r="R170" s="35"/>
    </row>
    <row r="171" spans="1:18" x14ac:dyDescent="0.2">
      <c r="B171" s="27">
        <v>7</v>
      </c>
      <c r="C171" s="2">
        <f>Vsurf!G165</f>
        <v>0</v>
      </c>
      <c r="D171" s="2">
        <f>Vsurf!H165</f>
        <v>0</v>
      </c>
      <c r="E171" s="2">
        <f>Vsurf!I165</f>
        <v>0</v>
      </c>
      <c r="F171" s="2">
        <f>Vsurf!J165</f>
        <v>0</v>
      </c>
      <c r="G171" s="2">
        <f>Vsurf!K165</f>
        <v>0</v>
      </c>
      <c r="H171" s="2">
        <f>Vsurf!L165</f>
        <v>0</v>
      </c>
      <c r="I171" s="2">
        <f>Vsurf!M165</f>
        <v>0</v>
      </c>
      <c r="J171" s="2">
        <f>Vsurf!N165</f>
        <v>0</v>
      </c>
      <c r="K171" s="2">
        <f>Vsurf!O165</f>
        <v>0</v>
      </c>
      <c r="L171" s="2">
        <f>Vsurf!P165</f>
        <v>0</v>
      </c>
      <c r="M171" s="2">
        <f>Vsurf!Q165</f>
        <v>0</v>
      </c>
      <c r="N171" s="2">
        <f>Vsurf!R165</f>
        <v>0</v>
      </c>
      <c r="O171" s="34">
        <f t="shared" si="18"/>
        <v>0</v>
      </c>
    </row>
    <row r="172" spans="1:18" x14ac:dyDescent="0.2">
      <c r="B172" s="27">
        <v>8</v>
      </c>
      <c r="C172" s="2">
        <f>Vsurf!G166</f>
        <v>0</v>
      </c>
      <c r="D172" s="2">
        <f>Vsurf!H166</f>
        <v>0</v>
      </c>
      <c r="E172" s="2">
        <f>Vsurf!I166</f>
        <v>0</v>
      </c>
      <c r="F172" s="2">
        <f>Vsurf!J166</f>
        <v>0</v>
      </c>
      <c r="G172" s="2">
        <f>Vsurf!K166</f>
        <v>0</v>
      </c>
      <c r="H172" s="2">
        <f>Vsurf!L166</f>
        <v>0</v>
      </c>
      <c r="I172" s="2">
        <f>Vsurf!M166</f>
        <v>0</v>
      </c>
      <c r="J172" s="2">
        <f>Vsurf!N166</f>
        <v>0</v>
      </c>
      <c r="K172" s="2">
        <f>Vsurf!O166</f>
        <v>0</v>
      </c>
      <c r="L172" s="2">
        <f>Vsurf!P166</f>
        <v>0</v>
      </c>
      <c r="M172" s="2">
        <f>Vsurf!Q166</f>
        <v>0</v>
      </c>
      <c r="N172" s="2">
        <f>Vsurf!R166</f>
        <v>0</v>
      </c>
      <c r="O172" s="34">
        <f t="shared" si="18"/>
        <v>0</v>
      </c>
    </row>
    <row r="173" spans="1:18" x14ac:dyDescent="0.2">
      <c r="B173" s="18">
        <v>9</v>
      </c>
      <c r="C173" s="2">
        <f>Vsurf!G167</f>
        <v>0</v>
      </c>
      <c r="D173" s="2">
        <f>Vsurf!H167</f>
        <v>0</v>
      </c>
      <c r="E173" s="2">
        <f>Vsurf!I167</f>
        <v>0</v>
      </c>
      <c r="F173" s="2">
        <f>Vsurf!J167</f>
        <v>0</v>
      </c>
      <c r="G173" s="2">
        <f>Vsurf!K167</f>
        <v>0</v>
      </c>
      <c r="H173" s="2">
        <f>Vsurf!L167</f>
        <v>0</v>
      </c>
      <c r="I173" s="2">
        <f>Vsurf!M167</f>
        <v>0</v>
      </c>
      <c r="J173" s="2">
        <f>Vsurf!N167</f>
        <v>0</v>
      </c>
      <c r="K173" s="2">
        <f>Vsurf!O167</f>
        <v>0</v>
      </c>
      <c r="L173" s="2">
        <f>Vsurf!P167</f>
        <v>0</v>
      </c>
      <c r="M173" s="2">
        <f>Vsurf!Q167</f>
        <v>0</v>
      </c>
      <c r="N173" s="2">
        <f>Vsurf!R167</f>
        <v>0</v>
      </c>
      <c r="O173" s="34">
        <f t="shared" si="18"/>
        <v>0</v>
      </c>
    </row>
    <row r="174" spans="1:18" ht="13.5" thickBot="1" x14ac:dyDescent="0.25">
      <c r="B174" s="27">
        <v>10</v>
      </c>
      <c r="C174" s="2">
        <f>Vsurf!G168</f>
        <v>0</v>
      </c>
      <c r="D174" s="2">
        <f>Vsurf!H168</f>
        <v>0</v>
      </c>
      <c r="E174" s="2">
        <f>Vsurf!I168</f>
        <v>0</v>
      </c>
      <c r="F174" s="2">
        <f>Vsurf!J168</f>
        <v>0</v>
      </c>
      <c r="G174" s="2">
        <f>Vsurf!K168</f>
        <v>0</v>
      </c>
      <c r="H174" s="2">
        <f>Vsurf!L168</f>
        <v>0</v>
      </c>
      <c r="I174" s="2">
        <f>Vsurf!M168</f>
        <v>0</v>
      </c>
      <c r="J174" s="2">
        <f>Vsurf!N168</f>
        <v>0</v>
      </c>
      <c r="K174" s="2">
        <f>Vsurf!O168</f>
        <v>0</v>
      </c>
      <c r="L174" s="2">
        <f>Vsurf!P168</f>
        <v>0</v>
      </c>
      <c r="M174" s="2">
        <f>Vsurf!Q168</f>
        <v>0</v>
      </c>
      <c r="N174" s="2">
        <f>Vsurf!R168</f>
        <v>0</v>
      </c>
      <c r="O174" s="34">
        <f t="shared" si="18"/>
        <v>0</v>
      </c>
    </row>
    <row r="175" spans="1:18" ht="13.5" thickBot="1" x14ac:dyDescent="0.25">
      <c r="B175" s="28" t="s">
        <v>296</v>
      </c>
      <c r="C175" s="25">
        <f t="shared" ref="C175:N175" si="19">SUM(C165:C174)</f>
        <v>0</v>
      </c>
      <c r="D175" s="25">
        <f t="shared" si="19"/>
        <v>0</v>
      </c>
      <c r="E175" s="25">
        <f t="shared" si="19"/>
        <v>0</v>
      </c>
      <c r="F175" s="25">
        <f t="shared" si="19"/>
        <v>0</v>
      </c>
      <c r="G175" s="25">
        <f t="shared" si="19"/>
        <v>0</v>
      </c>
      <c r="H175" s="25">
        <f t="shared" si="19"/>
        <v>0</v>
      </c>
      <c r="I175" s="25">
        <f t="shared" si="19"/>
        <v>0</v>
      </c>
      <c r="J175" s="25">
        <f t="shared" si="19"/>
        <v>0</v>
      </c>
      <c r="K175" s="25">
        <f t="shared" si="19"/>
        <v>0</v>
      </c>
      <c r="L175" s="25">
        <f t="shared" si="19"/>
        <v>0</v>
      </c>
      <c r="M175" s="25">
        <f t="shared" si="19"/>
        <v>0</v>
      </c>
      <c r="N175" s="25">
        <f t="shared" si="19"/>
        <v>0</v>
      </c>
      <c r="O175" s="26">
        <f t="shared" si="18"/>
        <v>0</v>
      </c>
    </row>
    <row r="176" spans="1:18" x14ac:dyDescent="0.2">
      <c r="B176" s="6"/>
      <c r="C176" s="2"/>
      <c r="D176" s="2"/>
      <c r="E176" s="2"/>
      <c r="F176" s="2"/>
      <c r="G176" s="2"/>
      <c r="H176" s="2"/>
      <c r="I176" s="2"/>
    </row>
    <row r="177" spans="1:18" ht="45" customHeight="1" x14ac:dyDescent="0.2">
      <c r="B177" s="834" t="s">
        <v>396</v>
      </c>
      <c r="C177" s="834"/>
      <c r="D177" s="834"/>
      <c r="E177" s="30" t="e">
        <f>(SUM(I175:J175,M175:N175)/O175)*100</f>
        <v>#DIV/0!</v>
      </c>
      <c r="G177" s="830" t="s">
        <v>395</v>
      </c>
      <c r="H177" s="831"/>
      <c r="I177" s="831"/>
      <c r="J177" s="7" t="e">
        <f>IF(E177&gt;10,1,IF(E177&gt;=5,0.8,IF(E177&gt;2,0.2,IF(E177&lt;=2,0.1,0))))</f>
        <v>#DIV/0!</v>
      </c>
    </row>
    <row r="179" spans="1:18" ht="13.5" thickBot="1" x14ac:dyDescent="0.25">
      <c r="A179" s="4" t="s">
        <v>416</v>
      </c>
      <c r="B179" s="51">
        <f>'Function Scoring'!M10</f>
        <v>0</v>
      </c>
    </row>
    <row r="180" spans="1:18" ht="24" x14ac:dyDescent="0.2">
      <c r="B180" s="16" t="s">
        <v>274</v>
      </c>
      <c r="C180" s="21" t="s">
        <v>275</v>
      </c>
      <c r="D180" s="21" t="s">
        <v>276</v>
      </c>
      <c r="E180" s="21" t="s">
        <v>277</v>
      </c>
      <c r="F180" s="21" t="s">
        <v>278</v>
      </c>
      <c r="G180" s="17" t="s">
        <v>279</v>
      </c>
      <c r="H180" s="17" t="s">
        <v>280</v>
      </c>
      <c r="I180" s="17" t="s">
        <v>281</v>
      </c>
      <c r="J180" s="17" t="s">
        <v>282</v>
      </c>
      <c r="K180" s="832" t="s">
        <v>283</v>
      </c>
      <c r="L180" s="17" t="s">
        <v>284</v>
      </c>
      <c r="M180" s="17" t="s">
        <v>285</v>
      </c>
      <c r="N180" s="17" t="s">
        <v>286</v>
      </c>
      <c r="O180" s="32"/>
    </row>
    <row r="181" spans="1:18" ht="36.75" thickBot="1" x14ac:dyDescent="0.25">
      <c r="B181" s="19" t="s">
        <v>287</v>
      </c>
      <c r="C181" s="22" t="s">
        <v>288</v>
      </c>
      <c r="D181" s="23" t="s">
        <v>289</v>
      </c>
      <c r="E181" s="24" t="s">
        <v>290</v>
      </c>
      <c r="F181" s="22" t="s">
        <v>291</v>
      </c>
      <c r="G181" s="20" t="s">
        <v>292</v>
      </c>
      <c r="H181" s="20" t="s">
        <v>293</v>
      </c>
      <c r="I181" s="20" t="s">
        <v>294</v>
      </c>
      <c r="J181" s="47" t="s">
        <v>295</v>
      </c>
      <c r="K181" s="833"/>
      <c r="L181" s="20" t="s">
        <v>547</v>
      </c>
      <c r="M181" s="47" t="s">
        <v>548</v>
      </c>
      <c r="N181" s="58" t="s">
        <v>549</v>
      </c>
      <c r="O181" s="33" t="s">
        <v>392</v>
      </c>
    </row>
    <row r="182" spans="1:18" ht="20.25" x14ac:dyDescent="0.2">
      <c r="B182" s="27">
        <v>1</v>
      </c>
      <c r="C182" s="2">
        <f>Vsurf!G175</f>
        <v>0</v>
      </c>
      <c r="D182" s="2">
        <f>Vsurf!H175</f>
        <v>0</v>
      </c>
      <c r="E182" s="2">
        <f>Vsurf!I175</f>
        <v>0</v>
      </c>
      <c r="F182" s="2">
        <f>Vsurf!J175</f>
        <v>0</v>
      </c>
      <c r="G182" s="2">
        <f>Vsurf!K175</f>
        <v>0</v>
      </c>
      <c r="H182" s="2">
        <f>Vsurf!L175</f>
        <v>0</v>
      </c>
      <c r="I182" s="2">
        <f>Vsurf!M175</f>
        <v>0</v>
      </c>
      <c r="J182" s="2">
        <f>Vsurf!N175</f>
        <v>0</v>
      </c>
      <c r="K182" s="2">
        <f>Vsurf!O175</f>
        <v>0</v>
      </c>
      <c r="L182" s="2">
        <f>Vsurf!P175</f>
        <v>0</v>
      </c>
      <c r="M182" s="2">
        <f>Vsurf!Q175</f>
        <v>0</v>
      </c>
      <c r="N182" s="2">
        <f>Vsurf!R175</f>
        <v>0</v>
      </c>
      <c r="O182" s="34">
        <f t="shared" ref="O182:O192" si="20">SUM(C182:N182)</f>
        <v>0</v>
      </c>
      <c r="Q182" s="771"/>
      <c r="R182" s="821"/>
    </row>
    <row r="183" spans="1:18" x14ac:dyDescent="0.2">
      <c r="B183" s="27">
        <v>2</v>
      </c>
      <c r="C183" s="2">
        <f>Vsurf!G176</f>
        <v>0</v>
      </c>
      <c r="D183" s="2">
        <f>Vsurf!H176</f>
        <v>0</v>
      </c>
      <c r="E183" s="2">
        <f>Vsurf!I176</f>
        <v>0</v>
      </c>
      <c r="F183" s="2">
        <f>Vsurf!J176</f>
        <v>0</v>
      </c>
      <c r="G183" s="2">
        <f>Vsurf!K176</f>
        <v>0</v>
      </c>
      <c r="H183" s="2">
        <f>Vsurf!L176</f>
        <v>0</v>
      </c>
      <c r="I183" s="2">
        <f>Vsurf!M176</f>
        <v>0</v>
      </c>
      <c r="J183" s="2">
        <f>Vsurf!N176</f>
        <v>0</v>
      </c>
      <c r="K183" s="2">
        <f>Vsurf!O176</f>
        <v>0</v>
      </c>
      <c r="L183" s="2">
        <f>Vsurf!P176</f>
        <v>0</v>
      </c>
      <c r="M183" s="2">
        <f>Vsurf!Q176</f>
        <v>0</v>
      </c>
      <c r="N183" s="2">
        <f>Vsurf!R176</f>
        <v>0</v>
      </c>
      <c r="O183" s="34">
        <f t="shared" si="20"/>
        <v>0</v>
      </c>
      <c r="Q183" s="4"/>
      <c r="R183" s="41"/>
    </row>
    <row r="184" spans="1:18" x14ac:dyDescent="0.2">
      <c r="B184" s="18">
        <v>3</v>
      </c>
      <c r="C184" s="2">
        <f>Vsurf!G177</f>
        <v>0</v>
      </c>
      <c r="D184" s="2">
        <f>Vsurf!H177</f>
        <v>0</v>
      </c>
      <c r="E184" s="2">
        <f>Vsurf!I177</f>
        <v>0</v>
      </c>
      <c r="F184" s="2">
        <f>Vsurf!J177</f>
        <v>0</v>
      </c>
      <c r="G184" s="2">
        <f>Vsurf!K177</f>
        <v>0</v>
      </c>
      <c r="H184" s="2">
        <f>Vsurf!L177</f>
        <v>0</v>
      </c>
      <c r="I184" s="2">
        <f>Vsurf!M177</f>
        <v>0</v>
      </c>
      <c r="J184" s="2">
        <f>Vsurf!N177</f>
        <v>0</v>
      </c>
      <c r="K184" s="2">
        <f>Vsurf!O177</f>
        <v>0</v>
      </c>
      <c r="L184" s="2">
        <f>Vsurf!P177</f>
        <v>0</v>
      </c>
      <c r="M184" s="2">
        <f>Vsurf!Q177</f>
        <v>0</v>
      </c>
      <c r="N184" s="2">
        <f>Vsurf!R177</f>
        <v>0</v>
      </c>
      <c r="O184" s="34">
        <f t="shared" si="20"/>
        <v>0</v>
      </c>
      <c r="Q184" s="4"/>
      <c r="R184" s="35"/>
    </row>
    <row r="185" spans="1:18" x14ac:dyDescent="0.2">
      <c r="B185" s="27">
        <v>4</v>
      </c>
      <c r="C185" s="2">
        <f>Vsurf!G178</f>
        <v>0</v>
      </c>
      <c r="D185" s="2">
        <f>Vsurf!H178</f>
        <v>0</v>
      </c>
      <c r="E185" s="2">
        <f>Vsurf!I178</f>
        <v>0</v>
      </c>
      <c r="F185" s="2">
        <f>Vsurf!J178</f>
        <v>0</v>
      </c>
      <c r="G185" s="2">
        <f>Vsurf!K178</f>
        <v>0</v>
      </c>
      <c r="H185" s="2">
        <f>Vsurf!L178</f>
        <v>0</v>
      </c>
      <c r="I185" s="2">
        <f>Vsurf!M178</f>
        <v>0</v>
      </c>
      <c r="J185" s="2">
        <f>Vsurf!N178</f>
        <v>0</v>
      </c>
      <c r="K185" s="2">
        <f>Vsurf!O178</f>
        <v>0</v>
      </c>
      <c r="L185" s="2">
        <f>Vsurf!P178</f>
        <v>0</v>
      </c>
      <c r="M185" s="2">
        <f>Vsurf!Q178</f>
        <v>0</v>
      </c>
      <c r="N185" s="2">
        <f>Vsurf!R178</f>
        <v>0</v>
      </c>
      <c r="O185" s="34">
        <f t="shared" si="20"/>
        <v>0</v>
      </c>
      <c r="Q185" s="4"/>
      <c r="R185" s="35"/>
    </row>
    <row r="186" spans="1:18" x14ac:dyDescent="0.2">
      <c r="B186" s="27">
        <v>5</v>
      </c>
      <c r="C186" s="2">
        <f>Vsurf!G179</f>
        <v>0</v>
      </c>
      <c r="D186" s="2">
        <f>Vsurf!H179</f>
        <v>0</v>
      </c>
      <c r="E186" s="2">
        <f>Vsurf!I179</f>
        <v>0</v>
      </c>
      <c r="F186" s="2">
        <f>Vsurf!J179</f>
        <v>0</v>
      </c>
      <c r="G186" s="2">
        <f>Vsurf!K179</f>
        <v>0</v>
      </c>
      <c r="H186" s="2">
        <f>Vsurf!L179</f>
        <v>0</v>
      </c>
      <c r="I186" s="2">
        <f>Vsurf!M179</f>
        <v>0</v>
      </c>
      <c r="J186" s="2">
        <f>Vsurf!N179</f>
        <v>0</v>
      </c>
      <c r="K186" s="2">
        <f>Vsurf!O179</f>
        <v>0</v>
      </c>
      <c r="L186" s="2">
        <f>Vsurf!P179</f>
        <v>0</v>
      </c>
      <c r="M186" s="2">
        <f>Vsurf!Q179</f>
        <v>0</v>
      </c>
      <c r="N186" s="2">
        <f>Vsurf!R179</f>
        <v>0</v>
      </c>
      <c r="O186" s="34">
        <f t="shared" si="20"/>
        <v>0</v>
      </c>
      <c r="Q186" s="4"/>
      <c r="R186" s="35"/>
    </row>
    <row r="187" spans="1:18" x14ac:dyDescent="0.2">
      <c r="B187" s="18">
        <v>6</v>
      </c>
      <c r="C187" s="2">
        <f>Vsurf!G180</f>
        <v>0</v>
      </c>
      <c r="D187" s="2">
        <f>Vsurf!H180</f>
        <v>0</v>
      </c>
      <c r="E187" s="2">
        <f>Vsurf!I180</f>
        <v>0</v>
      </c>
      <c r="F187" s="2">
        <f>Vsurf!J180</f>
        <v>0</v>
      </c>
      <c r="G187" s="2">
        <f>Vsurf!K180</f>
        <v>0</v>
      </c>
      <c r="H187" s="2">
        <f>Vsurf!L180</f>
        <v>0</v>
      </c>
      <c r="I187" s="2">
        <f>Vsurf!M180</f>
        <v>0</v>
      </c>
      <c r="J187" s="2">
        <f>Vsurf!N180</f>
        <v>0</v>
      </c>
      <c r="K187" s="2">
        <f>Vsurf!O180</f>
        <v>0</v>
      </c>
      <c r="L187" s="2">
        <f>Vsurf!P180</f>
        <v>0</v>
      </c>
      <c r="M187" s="2">
        <f>Vsurf!Q180</f>
        <v>0</v>
      </c>
      <c r="N187" s="2">
        <f>Vsurf!R180</f>
        <v>0</v>
      </c>
      <c r="O187" s="34">
        <f t="shared" si="20"/>
        <v>0</v>
      </c>
      <c r="Q187" s="4"/>
      <c r="R187" s="35"/>
    </row>
    <row r="188" spans="1:18" x14ac:dyDescent="0.2">
      <c r="B188" s="27">
        <v>7</v>
      </c>
      <c r="C188" s="2">
        <f>Vsurf!G181</f>
        <v>0</v>
      </c>
      <c r="D188" s="2">
        <f>Vsurf!H181</f>
        <v>0</v>
      </c>
      <c r="E188" s="2">
        <f>Vsurf!I181</f>
        <v>0</v>
      </c>
      <c r="F188" s="2">
        <f>Vsurf!J181</f>
        <v>0</v>
      </c>
      <c r="G188" s="2">
        <f>Vsurf!K181</f>
        <v>0</v>
      </c>
      <c r="H188" s="2">
        <f>Vsurf!L181</f>
        <v>0</v>
      </c>
      <c r="I188" s="2">
        <f>Vsurf!M181</f>
        <v>0</v>
      </c>
      <c r="J188" s="2">
        <f>Vsurf!N181</f>
        <v>0</v>
      </c>
      <c r="K188" s="2">
        <f>Vsurf!O181</f>
        <v>0</v>
      </c>
      <c r="L188" s="2">
        <f>Vsurf!P181</f>
        <v>0</v>
      </c>
      <c r="M188" s="2">
        <f>Vsurf!Q181</f>
        <v>0</v>
      </c>
      <c r="N188" s="2">
        <f>Vsurf!R181</f>
        <v>0</v>
      </c>
      <c r="O188" s="34">
        <f t="shared" si="20"/>
        <v>0</v>
      </c>
    </row>
    <row r="189" spans="1:18" x14ac:dyDescent="0.2">
      <c r="B189" s="27">
        <v>8</v>
      </c>
      <c r="C189" s="2">
        <f>Vsurf!G182</f>
        <v>0</v>
      </c>
      <c r="D189" s="2">
        <f>Vsurf!H182</f>
        <v>0</v>
      </c>
      <c r="E189" s="2">
        <f>Vsurf!I182</f>
        <v>0</v>
      </c>
      <c r="F189" s="2">
        <f>Vsurf!J182</f>
        <v>0</v>
      </c>
      <c r="G189" s="2">
        <f>Vsurf!K182</f>
        <v>0</v>
      </c>
      <c r="H189" s="2">
        <f>Vsurf!L182</f>
        <v>0</v>
      </c>
      <c r="I189" s="2">
        <f>Vsurf!M182</f>
        <v>0</v>
      </c>
      <c r="J189" s="2">
        <f>Vsurf!N182</f>
        <v>0</v>
      </c>
      <c r="K189" s="2">
        <f>Vsurf!O182</f>
        <v>0</v>
      </c>
      <c r="L189" s="2">
        <f>Vsurf!P182</f>
        <v>0</v>
      </c>
      <c r="M189" s="2">
        <f>Vsurf!Q182</f>
        <v>0</v>
      </c>
      <c r="N189" s="2">
        <f>Vsurf!R182</f>
        <v>0</v>
      </c>
      <c r="O189" s="34">
        <f t="shared" si="20"/>
        <v>0</v>
      </c>
    </row>
    <row r="190" spans="1:18" x14ac:dyDescent="0.2">
      <c r="B190" s="18">
        <v>9</v>
      </c>
      <c r="C190" s="2">
        <f>Vsurf!G183</f>
        <v>0</v>
      </c>
      <c r="D190" s="2">
        <f>Vsurf!H183</f>
        <v>0</v>
      </c>
      <c r="E190" s="2">
        <f>Vsurf!I183</f>
        <v>0</v>
      </c>
      <c r="F190" s="2">
        <f>Vsurf!J183</f>
        <v>0</v>
      </c>
      <c r="G190" s="2">
        <f>Vsurf!K183</f>
        <v>0</v>
      </c>
      <c r="H190" s="2">
        <f>Vsurf!L183</f>
        <v>0</v>
      </c>
      <c r="I190" s="2">
        <f>Vsurf!M183</f>
        <v>0</v>
      </c>
      <c r="J190" s="2">
        <f>Vsurf!N183</f>
        <v>0</v>
      </c>
      <c r="K190" s="2">
        <f>Vsurf!O183</f>
        <v>0</v>
      </c>
      <c r="L190" s="2">
        <f>Vsurf!P183</f>
        <v>0</v>
      </c>
      <c r="M190" s="2">
        <f>Vsurf!Q183</f>
        <v>0</v>
      </c>
      <c r="N190" s="2">
        <f>Vsurf!R183</f>
        <v>0</v>
      </c>
      <c r="O190" s="34">
        <f t="shared" si="20"/>
        <v>0</v>
      </c>
    </row>
    <row r="191" spans="1:18" ht="13.5" thickBot="1" x14ac:dyDescent="0.25">
      <c r="B191" s="27">
        <v>10</v>
      </c>
      <c r="C191" s="2">
        <f>Vsurf!G184</f>
        <v>0</v>
      </c>
      <c r="D191" s="2">
        <f>Vsurf!H184</f>
        <v>0</v>
      </c>
      <c r="E191" s="2">
        <f>Vsurf!I184</f>
        <v>0</v>
      </c>
      <c r="F191" s="2">
        <f>Vsurf!J184</f>
        <v>0</v>
      </c>
      <c r="G191" s="2">
        <f>Vsurf!K184</f>
        <v>0</v>
      </c>
      <c r="H191" s="2">
        <f>Vsurf!L184</f>
        <v>0</v>
      </c>
      <c r="I191" s="2">
        <f>Vsurf!M184</f>
        <v>0</v>
      </c>
      <c r="J191" s="2">
        <f>Vsurf!N184</f>
        <v>0</v>
      </c>
      <c r="K191" s="2">
        <f>Vsurf!O184</f>
        <v>0</v>
      </c>
      <c r="L191" s="2">
        <f>Vsurf!P184</f>
        <v>0</v>
      </c>
      <c r="M191" s="2">
        <f>Vsurf!Q184</f>
        <v>0</v>
      </c>
      <c r="N191" s="2">
        <f>Vsurf!R184</f>
        <v>0</v>
      </c>
      <c r="O191" s="34">
        <f t="shared" si="20"/>
        <v>0</v>
      </c>
    </row>
    <row r="192" spans="1:18" ht="13.5" thickBot="1" x14ac:dyDescent="0.25">
      <c r="B192" s="28" t="s">
        <v>296</v>
      </c>
      <c r="C192" s="25">
        <f t="shared" ref="C192:N192" si="21">SUM(C182:C191)</f>
        <v>0</v>
      </c>
      <c r="D192" s="25">
        <f t="shared" si="21"/>
        <v>0</v>
      </c>
      <c r="E192" s="25">
        <f t="shared" si="21"/>
        <v>0</v>
      </c>
      <c r="F192" s="25">
        <f t="shared" si="21"/>
        <v>0</v>
      </c>
      <c r="G192" s="25">
        <f t="shared" si="21"/>
        <v>0</v>
      </c>
      <c r="H192" s="25">
        <f t="shared" si="21"/>
        <v>0</v>
      </c>
      <c r="I192" s="25">
        <f t="shared" si="21"/>
        <v>0</v>
      </c>
      <c r="J192" s="25">
        <f t="shared" si="21"/>
        <v>0</v>
      </c>
      <c r="K192" s="25">
        <f t="shared" si="21"/>
        <v>0</v>
      </c>
      <c r="L192" s="25">
        <f t="shared" si="21"/>
        <v>0</v>
      </c>
      <c r="M192" s="25">
        <f t="shared" si="21"/>
        <v>0</v>
      </c>
      <c r="N192" s="25">
        <f t="shared" si="21"/>
        <v>0</v>
      </c>
      <c r="O192" s="26">
        <f t="shared" si="20"/>
        <v>0</v>
      </c>
    </row>
    <row r="193" spans="1:18" x14ac:dyDescent="0.2">
      <c r="B193" s="6"/>
      <c r="C193" s="2"/>
      <c r="D193" s="2"/>
      <c r="E193" s="2"/>
      <c r="F193" s="2"/>
      <c r="G193" s="2"/>
      <c r="H193" s="2"/>
      <c r="I193" s="2"/>
    </row>
    <row r="194" spans="1:18" ht="45" customHeight="1" x14ac:dyDescent="0.2">
      <c r="B194" s="834" t="s">
        <v>396</v>
      </c>
      <c r="C194" s="834"/>
      <c r="D194" s="834"/>
      <c r="E194" s="30" t="e">
        <f>(SUM(I192:J192,M192:N192)/O192)*100</f>
        <v>#DIV/0!</v>
      </c>
      <c r="G194" s="830" t="s">
        <v>395</v>
      </c>
      <c r="H194" s="831"/>
      <c r="I194" s="831"/>
      <c r="J194" s="7" t="e">
        <f>IF(E194&gt;10,1,IF(E194&gt;=5,0.8,IF(E194&gt;2,0.2,IF(E194&lt;=2,0.1,0))))</f>
        <v>#DIV/0!</v>
      </c>
    </row>
    <row r="196" spans="1:18" ht="13.5" thickBot="1" x14ac:dyDescent="0.25">
      <c r="A196" s="4" t="s">
        <v>416</v>
      </c>
      <c r="B196" s="51">
        <f>'Function Scoring'!N10</f>
        <v>0</v>
      </c>
    </row>
    <row r="197" spans="1:18" ht="24" x14ac:dyDescent="0.2">
      <c r="B197" s="16" t="s">
        <v>274</v>
      </c>
      <c r="C197" s="21" t="s">
        <v>275</v>
      </c>
      <c r="D197" s="21" t="s">
        <v>276</v>
      </c>
      <c r="E197" s="21" t="s">
        <v>277</v>
      </c>
      <c r="F197" s="21" t="s">
        <v>278</v>
      </c>
      <c r="G197" s="17" t="s">
        <v>279</v>
      </c>
      <c r="H197" s="17" t="s">
        <v>280</v>
      </c>
      <c r="I197" s="17" t="s">
        <v>281</v>
      </c>
      <c r="J197" s="17" t="s">
        <v>282</v>
      </c>
      <c r="K197" s="832" t="s">
        <v>283</v>
      </c>
      <c r="L197" s="17" t="s">
        <v>284</v>
      </c>
      <c r="M197" s="17" t="s">
        <v>285</v>
      </c>
      <c r="N197" s="17" t="s">
        <v>286</v>
      </c>
      <c r="O197" s="32"/>
    </row>
    <row r="198" spans="1:18" ht="36.75" thickBot="1" x14ac:dyDescent="0.25">
      <c r="B198" s="19" t="s">
        <v>287</v>
      </c>
      <c r="C198" s="22" t="s">
        <v>288</v>
      </c>
      <c r="D198" s="23" t="s">
        <v>289</v>
      </c>
      <c r="E198" s="24" t="s">
        <v>290</v>
      </c>
      <c r="F198" s="22" t="s">
        <v>291</v>
      </c>
      <c r="G198" s="20" t="s">
        <v>292</v>
      </c>
      <c r="H198" s="20" t="s">
        <v>293</v>
      </c>
      <c r="I198" s="20" t="s">
        <v>294</v>
      </c>
      <c r="J198" s="47" t="s">
        <v>295</v>
      </c>
      <c r="K198" s="833"/>
      <c r="L198" s="20" t="s">
        <v>547</v>
      </c>
      <c r="M198" s="47" t="s">
        <v>548</v>
      </c>
      <c r="N198" s="58" t="s">
        <v>549</v>
      </c>
      <c r="O198" s="33" t="s">
        <v>392</v>
      </c>
    </row>
    <row r="199" spans="1:18" ht="20.25" x14ac:dyDescent="0.2">
      <c r="B199" s="27">
        <v>1</v>
      </c>
      <c r="C199" s="2">
        <f>Vsurf!G191</f>
        <v>0</v>
      </c>
      <c r="D199" s="2">
        <f>Vsurf!H191</f>
        <v>0</v>
      </c>
      <c r="E199" s="2">
        <f>Vsurf!I191</f>
        <v>0</v>
      </c>
      <c r="F199" s="2">
        <f>Vsurf!J191</f>
        <v>0</v>
      </c>
      <c r="G199" s="2">
        <f>Vsurf!K191</f>
        <v>0</v>
      </c>
      <c r="H199" s="2">
        <f>Vsurf!L191</f>
        <v>0</v>
      </c>
      <c r="I199" s="2">
        <f>Vsurf!M191</f>
        <v>0</v>
      </c>
      <c r="J199" s="2">
        <f>Vsurf!N191</f>
        <v>0</v>
      </c>
      <c r="K199" s="2">
        <f>Vsurf!O191</f>
        <v>0</v>
      </c>
      <c r="L199" s="2">
        <f>Vsurf!P191</f>
        <v>0</v>
      </c>
      <c r="M199" s="2">
        <f>Vsurf!Q191</f>
        <v>0</v>
      </c>
      <c r="N199" s="2">
        <f>Vsurf!R191</f>
        <v>0</v>
      </c>
      <c r="O199" s="34">
        <f t="shared" ref="O199:O209" si="22">SUM(C199:N199)</f>
        <v>0</v>
      </c>
      <c r="Q199" s="771"/>
      <c r="R199" s="821"/>
    </row>
    <row r="200" spans="1:18" x14ac:dyDescent="0.2">
      <c r="B200" s="27">
        <v>2</v>
      </c>
      <c r="C200" s="2">
        <f>Vsurf!G192</f>
        <v>0</v>
      </c>
      <c r="D200" s="2">
        <f>Vsurf!H192</f>
        <v>0</v>
      </c>
      <c r="E200" s="2">
        <f>Vsurf!I192</f>
        <v>0</v>
      </c>
      <c r="F200" s="2">
        <f>Vsurf!J192</f>
        <v>0</v>
      </c>
      <c r="G200" s="2">
        <f>Vsurf!K192</f>
        <v>0</v>
      </c>
      <c r="H200" s="2">
        <f>Vsurf!L192</f>
        <v>0</v>
      </c>
      <c r="I200" s="2">
        <f>Vsurf!M192</f>
        <v>0</v>
      </c>
      <c r="J200" s="2">
        <f>Vsurf!N192</f>
        <v>0</v>
      </c>
      <c r="K200" s="2">
        <f>Vsurf!O192</f>
        <v>0</v>
      </c>
      <c r="L200" s="2">
        <f>Vsurf!P192</f>
        <v>0</v>
      </c>
      <c r="M200" s="2">
        <f>Vsurf!Q192</f>
        <v>0</v>
      </c>
      <c r="N200" s="2">
        <f>Vsurf!R192</f>
        <v>0</v>
      </c>
      <c r="O200" s="34">
        <f t="shared" si="22"/>
        <v>0</v>
      </c>
      <c r="Q200" s="4"/>
      <c r="R200" s="41"/>
    </row>
    <row r="201" spans="1:18" x14ac:dyDescent="0.2">
      <c r="B201" s="18">
        <v>3</v>
      </c>
      <c r="C201" s="2">
        <f>Vsurf!G193</f>
        <v>0</v>
      </c>
      <c r="D201" s="2">
        <f>Vsurf!H193</f>
        <v>0</v>
      </c>
      <c r="E201" s="2">
        <f>Vsurf!I193</f>
        <v>0</v>
      </c>
      <c r="F201" s="2">
        <f>Vsurf!J193</f>
        <v>0</v>
      </c>
      <c r="G201" s="2">
        <f>Vsurf!K193</f>
        <v>0</v>
      </c>
      <c r="H201" s="2">
        <f>Vsurf!L193</f>
        <v>0</v>
      </c>
      <c r="I201" s="2">
        <f>Vsurf!M193</f>
        <v>0</v>
      </c>
      <c r="J201" s="2">
        <f>Vsurf!N193</f>
        <v>0</v>
      </c>
      <c r="K201" s="2">
        <f>Vsurf!O193</f>
        <v>0</v>
      </c>
      <c r="L201" s="2">
        <f>Vsurf!P193</f>
        <v>0</v>
      </c>
      <c r="M201" s="2">
        <f>Vsurf!Q193</f>
        <v>0</v>
      </c>
      <c r="N201" s="2">
        <f>Vsurf!R193</f>
        <v>0</v>
      </c>
      <c r="O201" s="34">
        <f t="shared" si="22"/>
        <v>0</v>
      </c>
      <c r="Q201" s="4"/>
      <c r="R201" s="35"/>
    </row>
    <row r="202" spans="1:18" x14ac:dyDescent="0.2">
      <c r="B202" s="27">
        <v>4</v>
      </c>
      <c r="C202" s="2">
        <f>Vsurf!G194</f>
        <v>0</v>
      </c>
      <c r="D202" s="2">
        <f>Vsurf!H194</f>
        <v>0</v>
      </c>
      <c r="E202" s="2">
        <f>Vsurf!I194</f>
        <v>0</v>
      </c>
      <c r="F202" s="2">
        <f>Vsurf!J194</f>
        <v>0</v>
      </c>
      <c r="G202" s="2">
        <f>Vsurf!K194</f>
        <v>0</v>
      </c>
      <c r="H202" s="2">
        <f>Vsurf!L194</f>
        <v>0</v>
      </c>
      <c r="I202" s="2">
        <f>Vsurf!M194</f>
        <v>0</v>
      </c>
      <c r="J202" s="2">
        <f>Vsurf!N194</f>
        <v>0</v>
      </c>
      <c r="K202" s="2">
        <f>Vsurf!O194</f>
        <v>0</v>
      </c>
      <c r="L202" s="2">
        <f>Vsurf!P194</f>
        <v>0</v>
      </c>
      <c r="M202" s="2">
        <f>Vsurf!Q194</f>
        <v>0</v>
      </c>
      <c r="N202" s="2">
        <f>Vsurf!R194</f>
        <v>0</v>
      </c>
      <c r="O202" s="34">
        <f t="shared" si="22"/>
        <v>0</v>
      </c>
      <c r="Q202" s="4"/>
      <c r="R202" s="35"/>
    </row>
    <row r="203" spans="1:18" x14ac:dyDescent="0.2">
      <c r="B203" s="27">
        <v>5</v>
      </c>
      <c r="C203" s="2">
        <f>Vsurf!G195</f>
        <v>0</v>
      </c>
      <c r="D203" s="2">
        <f>Vsurf!H195</f>
        <v>0</v>
      </c>
      <c r="E203" s="2">
        <f>Vsurf!I195</f>
        <v>0</v>
      </c>
      <c r="F203" s="2">
        <f>Vsurf!J195</f>
        <v>0</v>
      </c>
      <c r="G203" s="2">
        <f>Vsurf!K195</f>
        <v>0</v>
      </c>
      <c r="H203" s="2">
        <f>Vsurf!L195</f>
        <v>0</v>
      </c>
      <c r="I203" s="2">
        <f>Vsurf!M195</f>
        <v>0</v>
      </c>
      <c r="J203" s="2">
        <f>Vsurf!N195</f>
        <v>0</v>
      </c>
      <c r="K203" s="2">
        <f>Vsurf!O195</f>
        <v>0</v>
      </c>
      <c r="L203" s="2">
        <f>Vsurf!P195</f>
        <v>0</v>
      </c>
      <c r="M203" s="2">
        <f>Vsurf!Q195</f>
        <v>0</v>
      </c>
      <c r="N203" s="2">
        <f>Vsurf!R195</f>
        <v>0</v>
      </c>
      <c r="O203" s="34">
        <f t="shared" si="22"/>
        <v>0</v>
      </c>
      <c r="Q203" s="4"/>
      <c r="R203" s="35"/>
    </row>
    <row r="204" spans="1:18" x14ac:dyDescent="0.2">
      <c r="B204" s="18">
        <v>6</v>
      </c>
      <c r="C204" s="2">
        <f>Vsurf!G196</f>
        <v>0</v>
      </c>
      <c r="D204" s="2">
        <f>Vsurf!H196</f>
        <v>0</v>
      </c>
      <c r="E204" s="2">
        <f>Vsurf!I196</f>
        <v>0</v>
      </c>
      <c r="F204" s="2">
        <f>Vsurf!J196</f>
        <v>0</v>
      </c>
      <c r="G204" s="2">
        <f>Vsurf!K196</f>
        <v>0</v>
      </c>
      <c r="H204" s="2">
        <f>Vsurf!L196</f>
        <v>0</v>
      </c>
      <c r="I204" s="2">
        <f>Vsurf!M196</f>
        <v>0</v>
      </c>
      <c r="J204" s="2">
        <f>Vsurf!N196</f>
        <v>0</v>
      </c>
      <c r="K204" s="2">
        <f>Vsurf!O196</f>
        <v>0</v>
      </c>
      <c r="L204" s="2">
        <f>Vsurf!P196</f>
        <v>0</v>
      </c>
      <c r="M204" s="2">
        <f>Vsurf!Q196</f>
        <v>0</v>
      </c>
      <c r="N204" s="2">
        <f>Vsurf!R196</f>
        <v>0</v>
      </c>
      <c r="O204" s="34">
        <f t="shared" si="22"/>
        <v>0</v>
      </c>
      <c r="Q204" s="4"/>
      <c r="R204" s="35"/>
    </row>
    <row r="205" spans="1:18" x14ac:dyDescent="0.2">
      <c r="B205" s="27">
        <v>7</v>
      </c>
      <c r="C205" s="2">
        <f>Vsurf!G197</f>
        <v>0</v>
      </c>
      <c r="D205" s="2">
        <f>Vsurf!H197</f>
        <v>0</v>
      </c>
      <c r="E205" s="2">
        <f>Vsurf!I197</f>
        <v>0</v>
      </c>
      <c r="F205" s="2">
        <f>Vsurf!J197</f>
        <v>0</v>
      </c>
      <c r="G205" s="2">
        <f>Vsurf!K197</f>
        <v>0</v>
      </c>
      <c r="H205" s="2">
        <f>Vsurf!L197</f>
        <v>0</v>
      </c>
      <c r="I205" s="2">
        <f>Vsurf!M197</f>
        <v>0</v>
      </c>
      <c r="J205" s="2">
        <f>Vsurf!N197</f>
        <v>0</v>
      </c>
      <c r="K205" s="2">
        <f>Vsurf!O197</f>
        <v>0</v>
      </c>
      <c r="L205" s="2">
        <f>Vsurf!P197</f>
        <v>0</v>
      </c>
      <c r="M205" s="2">
        <f>Vsurf!Q197</f>
        <v>0</v>
      </c>
      <c r="N205" s="2">
        <f>Vsurf!R197</f>
        <v>0</v>
      </c>
      <c r="O205" s="34">
        <f t="shared" si="22"/>
        <v>0</v>
      </c>
    </row>
    <row r="206" spans="1:18" x14ac:dyDescent="0.2">
      <c r="B206" s="27">
        <v>8</v>
      </c>
      <c r="C206" s="2">
        <f>Vsurf!G198</f>
        <v>0</v>
      </c>
      <c r="D206" s="2">
        <f>Vsurf!H198</f>
        <v>0</v>
      </c>
      <c r="E206" s="2">
        <f>Vsurf!I198</f>
        <v>0</v>
      </c>
      <c r="F206" s="2">
        <f>Vsurf!J198</f>
        <v>0</v>
      </c>
      <c r="G206" s="2">
        <f>Vsurf!K198</f>
        <v>0</v>
      </c>
      <c r="H206" s="2">
        <f>Vsurf!L198</f>
        <v>0</v>
      </c>
      <c r="I206" s="2">
        <f>Vsurf!M198</f>
        <v>0</v>
      </c>
      <c r="J206" s="2">
        <f>Vsurf!N198</f>
        <v>0</v>
      </c>
      <c r="K206" s="2">
        <f>Vsurf!O198</f>
        <v>0</v>
      </c>
      <c r="L206" s="2">
        <f>Vsurf!P198</f>
        <v>0</v>
      </c>
      <c r="M206" s="2">
        <f>Vsurf!Q198</f>
        <v>0</v>
      </c>
      <c r="N206" s="2">
        <f>Vsurf!R198</f>
        <v>0</v>
      </c>
      <c r="O206" s="34">
        <f t="shared" si="22"/>
        <v>0</v>
      </c>
    </row>
    <row r="207" spans="1:18" x14ac:dyDescent="0.2">
      <c r="B207" s="18">
        <v>9</v>
      </c>
      <c r="C207" s="2">
        <f>Vsurf!G199</f>
        <v>0</v>
      </c>
      <c r="D207" s="2">
        <f>Vsurf!H199</f>
        <v>0</v>
      </c>
      <c r="E207" s="2">
        <f>Vsurf!I199</f>
        <v>0</v>
      </c>
      <c r="F207" s="2">
        <f>Vsurf!J199</f>
        <v>0</v>
      </c>
      <c r="G207" s="2">
        <f>Vsurf!K199</f>
        <v>0</v>
      </c>
      <c r="H207" s="2">
        <f>Vsurf!L199</f>
        <v>0</v>
      </c>
      <c r="I207" s="2">
        <f>Vsurf!M199</f>
        <v>0</v>
      </c>
      <c r="J207" s="2">
        <f>Vsurf!N199</f>
        <v>0</v>
      </c>
      <c r="K207" s="2">
        <f>Vsurf!O199</f>
        <v>0</v>
      </c>
      <c r="L207" s="2">
        <f>Vsurf!P199</f>
        <v>0</v>
      </c>
      <c r="M207" s="2">
        <f>Vsurf!Q199</f>
        <v>0</v>
      </c>
      <c r="N207" s="2">
        <f>Vsurf!R199</f>
        <v>0</v>
      </c>
      <c r="O207" s="34">
        <f t="shared" si="22"/>
        <v>0</v>
      </c>
    </row>
    <row r="208" spans="1:18" ht="13.5" thickBot="1" x14ac:dyDescent="0.25">
      <c r="B208" s="27">
        <v>10</v>
      </c>
      <c r="C208" s="2">
        <f>Vsurf!G200</f>
        <v>0</v>
      </c>
      <c r="D208" s="2">
        <f>Vsurf!H200</f>
        <v>0</v>
      </c>
      <c r="E208" s="2">
        <f>Vsurf!I200</f>
        <v>0</v>
      </c>
      <c r="F208" s="2">
        <f>Vsurf!J200</f>
        <v>0</v>
      </c>
      <c r="G208" s="2">
        <f>Vsurf!K200</f>
        <v>0</v>
      </c>
      <c r="H208" s="2">
        <f>Vsurf!L200</f>
        <v>0</v>
      </c>
      <c r="I208" s="2">
        <f>Vsurf!M200</f>
        <v>0</v>
      </c>
      <c r="J208" s="2">
        <f>Vsurf!N200</f>
        <v>0</v>
      </c>
      <c r="K208" s="2">
        <f>Vsurf!O200</f>
        <v>0</v>
      </c>
      <c r="L208" s="2">
        <f>Vsurf!P200</f>
        <v>0</v>
      </c>
      <c r="M208" s="2">
        <f>Vsurf!Q200</f>
        <v>0</v>
      </c>
      <c r="N208" s="2">
        <f>Vsurf!R200</f>
        <v>0</v>
      </c>
      <c r="O208" s="34">
        <f t="shared" si="22"/>
        <v>0</v>
      </c>
    </row>
    <row r="209" spans="1:18" ht="13.5" thickBot="1" x14ac:dyDescent="0.25">
      <c r="B209" s="28" t="s">
        <v>296</v>
      </c>
      <c r="C209" s="25">
        <f t="shared" ref="C209:N209" si="23">SUM(C199:C208)</f>
        <v>0</v>
      </c>
      <c r="D209" s="25">
        <f t="shared" si="23"/>
        <v>0</v>
      </c>
      <c r="E209" s="25">
        <f t="shared" si="23"/>
        <v>0</v>
      </c>
      <c r="F209" s="25">
        <f t="shared" si="23"/>
        <v>0</v>
      </c>
      <c r="G209" s="25">
        <f t="shared" si="23"/>
        <v>0</v>
      </c>
      <c r="H209" s="25">
        <f t="shared" si="23"/>
        <v>0</v>
      </c>
      <c r="I209" s="25">
        <f t="shared" si="23"/>
        <v>0</v>
      </c>
      <c r="J209" s="25">
        <f t="shared" si="23"/>
        <v>0</v>
      </c>
      <c r="K209" s="25">
        <f t="shared" si="23"/>
        <v>0</v>
      </c>
      <c r="L209" s="25">
        <f t="shared" si="23"/>
        <v>0</v>
      </c>
      <c r="M209" s="25">
        <f t="shared" si="23"/>
        <v>0</v>
      </c>
      <c r="N209" s="25">
        <f t="shared" si="23"/>
        <v>0</v>
      </c>
      <c r="O209" s="26">
        <f t="shared" si="22"/>
        <v>0</v>
      </c>
    </row>
    <row r="210" spans="1:18" x14ac:dyDescent="0.2">
      <c r="B210" s="6"/>
      <c r="C210" s="2"/>
      <c r="D210" s="2"/>
      <c r="E210" s="2"/>
      <c r="F210" s="2"/>
      <c r="G210" s="2"/>
      <c r="H210" s="2"/>
      <c r="I210" s="2"/>
    </row>
    <row r="211" spans="1:18" ht="45" customHeight="1" x14ac:dyDescent="0.2">
      <c r="B211" s="834" t="s">
        <v>396</v>
      </c>
      <c r="C211" s="834"/>
      <c r="D211" s="834"/>
      <c r="E211" s="30" t="e">
        <f>(SUM(I209:J209,M209:N209)/O209)*100</f>
        <v>#DIV/0!</v>
      </c>
      <c r="G211" s="830" t="s">
        <v>395</v>
      </c>
      <c r="H211" s="831"/>
      <c r="I211" s="831"/>
      <c r="J211" s="7" t="e">
        <f>IF(E211&gt;10,1,IF(E211&gt;=5,0.8,IF(E211&gt;2,0.2,IF(E211&lt;=2,0.1,0))))</f>
        <v>#DIV/0!</v>
      </c>
    </row>
    <row r="213" spans="1:18" ht="13.5" thickBot="1" x14ac:dyDescent="0.25">
      <c r="A213" s="4" t="s">
        <v>416</v>
      </c>
      <c r="B213" s="51">
        <f>'Function Scoring'!O10</f>
        <v>0</v>
      </c>
    </row>
    <row r="214" spans="1:18" ht="24" x14ac:dyDescent="0.2">
      <c r="B214" s="16" t="s">
        <v>274</v>
      </c>
      <c r="C214" s="21" t="s">
        <v>275</v>
      </c>
      <c r="D214" s="21" t="s">
        <v>276</v>
      </c>
      <c r="E214" s="21" t="s">
        <v>277</v>
      </c>
      <c r="F214" s="21" t="s">
        <v>278</v>
      </c>
      <c r="G214" s="17" t="s">
        <v>279</v>
      </c>
      <c r="H214" s="17" t="s">
        <v>280</v>
      </c>
      <c r="I214" s="17" t="s">
        <v>281</v>
      </c>
      <c r="J214" s="17" t="s">
        <v>282</v>
      </c>
      <c r="K214" s="832" t="s">
        <v>283</v>
      </c>
      <c r="L214" s="17" t="s">
        <v>284</v>
      </c>
      <c r="M214" s="17" t="s">
        <v>285</v>
      </c>
      <c r="N214" s="17" t="s">
        <v>286</v>
      </c>
      <c r="O214" s="32"/>
    </row>
    <row r="215" spans="1:18" ht="36.75" thickBot="1" x14ac:dyDescent="0.25">
      <c r="B215" s="19" t="s">
        <v>287</v>
      </c>
      <c r="C215" s="22" t="s">
        <v>288</v>
      </c>
      <c r="D215" s="23" t="s">
        <v>289</v>
      </c>
      <c r="E215" s="24" t="s">
        <v>290</v>
      </c>
      <c r="F215" s="22" t="s">
        <v>291</v>
      </c>
      <c r="G215" s="20" t="s">
        <v>292</v>
      </c>
      <c r="H215" s="20" t="s">
        <v>293</v>
      </c>
      <c r="I215" s="20" t="s">
        <v>294</v>
      </c>
      <c r="J215" s="47" t="s">
        <v>295</v>
      </c>
      <c r="K215" s="833"/>
      <c r="L215" s="20" t="s">
        <v>547</v>
      </c>
      <c r="M215" s="47" t="s">
        <v>548</v>
      </c>
      <c r="N215" s="58" t="s">
        <v>549</v>
      </c>
      <c r="O215" s="33" t="s">
        <v>392</v>
      </c>
    </row>
    <row r="216" spans="1:18" ht="20.25" x14ac:dyDescent="0.2">
      <c r="B216" s="27">
        <v>1</v>
      </c>
      <c r="C216" s="2">
        <f>Vsurf!G207</f>
        <v>0</v>
      </c>
      <c r="D216" s="2">
        <f>Vsurf!H207</f>
        <v>0</v>
      </c>
      <c r="E216" s="2">
        <f>Vsurf!I207</f>
        <v>0</v>
      </c>
      <c r="F216" s="2">
        <f>Vsurf!J207</f>
        <v>0</v>
      </c>
      <c r="G216" s="2">
        <f>Vsurf!K207</f>
        <v>0</v>
      </c>
      <c r="H216" s="2">
        <f>Vsurf!L207</f>
        <v>0</v>
      </c>
      <c r="I216" s="2">
        <f>Vsurf!M207</f>
        <v>0</v>
      </c>
      <c r="J216" s="2">
        <f>Vsurf!N207</f>
        <v>0</v>
      </c>
      <c r="K216" s="2">
        <f>Vsurf!O207</f>
        <v>0</v>
      </c>
      <c r="L216" s="2">
        <f>Vsurf!P207</f>
        <v>0</v>
      </c>
      <c r="M216" s="2">
        <f>Vsurf!Q207</f>
        <v>0</v>
      </c>
      <c r="N216" s="2">
        <f>Vsurf!R207</f>
        <v>0</v>
      </c>
      <c r="O216" s="34">
        <f t="shared" ref="O216:O226" si="24">SUM(C216:N216)</f>
        <v>0</v>
      </c>
      <c r="Q216" s="771"/>
      <c r="R216" s="821"/>
    </row>
    <row r="217" spans="1:18" x14ac:dyDescent="0.2">
      <c r="B217" s="27">
        <v>2</v>
      </c>
      <c r="C217" s="2">
        <f>Vsurf!G208</f>
        <v>0</v>
      </c>
      <c r="D217" s="2">
        <f>Vsurf!H208</f>
        <v>0</v>
      </c>
      <c r="E217" s="2">
        <f>Vsurf!I208</f>
        <v>0</v>
      </c>
      <c r="F217" s="2">
        <f>Vsurf!J208</f>
        <v>0</v>
      </c>
      <c r="G217" s="2">
        <f>Vsurf!K208</f>
        <v>0</v>
      </c>
      <c r="H217" s="2">
        <f>Vsurf!L208</f>
        <v>0</v>
      </c>
      <c r="I217" s="2">
        <f>Vsurf!M208</f>
        <v>0</v>
      </c>
      <c r="J217" s="2">
        <f>Vsurf!N208</f>
        <v>0</v>
      </c>
      <c r="K217" s="2">
        <f>Vsurf!O208</f>
        <v>0</v>
      </c>
      <c r="L217" s="2">
        <f>Vsurf!P208</f>
        <v>0</v>
      </c>
      <c r="M217" s="2">
        <f>Vsurf!Q208</f>
        <v>0</v>
      </c>
      <c r="N217" s="2">
        <f>Vsurf!R208</f>
        <v>0</v>
      </c>
      <c r="O217" s="34">
        <f t="shared" si="24"/>
        <v>0</v>
      </c>
      <c r="Q217" s="4"/>
      <c r="R217" s="41"/>
    </row>
    <row r="218" spans="1:18" x14ac:dyDescent="0.2">
      <c r="B218" s="18">
        <v>3</v>
      </c>
      <c r="C218" s="2">
        <f>Vsurf!G209</f>
        <v>0</v>
      </c>
      <c r="D218" s="2">
        <f>Vsurf!H209</f>
        <v>0</v>
      </c>
      <c r="E218" s="2">
        <f>Vsurf!I209</f>
        <v>0</v>
      </c>
      <c r="F218" s="2">
        <f>Vsurf!J209</f>
        <v>0</v>
      </c>
      <c r="G218" s="2">
        <f>Vsurf!K209</f>
        <v>0</v>
      </c>
      <c r="H218" s="2">
        <f>Vsurf!L209</f>
        <v>0</v>
      </c>
      <c r="I218" s="2">
        <f>Vsurf!M209</f>
        <v>0</v>
      </c>
      <c r="J218" s="2">
        <f>Vsurf!N209</f>
        <v>0</v>
      </c>
      <c r="K218" s="2">
        <f>Vsurf!O209</f>
        <v>0</v>
      </c>
      <c r="L218" s="2">
        <f>Vsurf!P209</f>
        <v>0</v>
      </c>
      <c r="M218" s="2">
        <f>Vsurf!Q209</f>
        <v>0</v>
      </c>
      <c r="N218" s="2">
        <f>Vsurf!R209</f>
        <v>0</v>
      </c>
      <c r="O218" s="34">
        <f t="shared" si="24"/>
        <v>0</v>
      </c>
      <c r="Q218" s="4"/>
      <c r="R218" s="35"/>
    </row>
    <row r="219" spans="1:18" x14ac:dyDescent="0.2">
      <c r="B219" s="27">
        <v>4</v>
      </c>
      <c r="C219" s="2">
        <f>Vsurf!G210</f>
        <v>0</v>
      </c>
      <c r="D219" s="2">
        <f>Vsurf!H210</f>
        <v>0</v>
      </c>
      <c r="E219" s="2">
        <f>Vsurf!I210</f>
        <v>0</v>
      </c>
      <c r="F219" s="2">
        <f>Vsurf!J210</f>
        <v>0</v>
      </c>
      <c r="G219" s="2">
        <f>Vsurf!K210</f>
        <v>0</v>
      </c>
      <c r="H219" s="2">
        <f>Vsurf!L210</f>
        <v>0</v>
      </c>
      <c r="I219" s="2">
        <f>Vsurf!M210</f>
        <v>0</v>
      </c>
      <c r="J219" s="2">
        <f>Vsurf!N210</f>
        <v>0</v>
      </c>
      <c r="K219" s="2">
        <f>Vsurf!O210</f>
        <v>0</v>
      </c>
      <c r="L219" s="2">
        <f>Vsurf!P210</f>
        <v>0</v>
      </c>
      <c r="M219" s="2">
        <f>Vsurf!Q210</f>
        <v>0</v>
      </c>
      <c r="N219" s="2">
        <f>Vsurf!R210</f>
        <v>0</v>
      </c>
      <c r="O219" s="34">
        <f t="shared" si="24"/>
        <v>0</v>
      </c>
      <c r="Q219" s="4"/>
      <c r="R219" s="35"/>
    </row>
    <row r="220" spans="1:18" x14ac:dyDescent="0.2">
      <c r="B220" s="27">
        <v>5</v>
      </c>
      <c r="C220" s="2">
        <f>Vsurf!G211</f>
        <v>0</v>
      </c>
      <c r="D220" s="2">
        <f>Vsurf!H211</f>
        <v>0</v>
      </c>
      <c r="E220" s="2">
        <f>Vsurf!I211</f>
        <v>0</v>
      </c>
      <c r="F220" s="2">
        <f>Vsurf!J211</f>
        <v>0</v>
      </c>
      <c r="G220" s="2">
        <f>Vsurf!K211</f>
        <v>0</v>
      </c>
      <c r="H220" s="2">
        <f>Vsurf!L211</f>
        <v>0</v>
      </c>
      <c r="I220" s="2">
        <f>Vsurf!M211</f>
        <v>0</v>
      </c>
      <c r="J220" s="2">
        <f>Vsurf!N211</f>
        <v>0</v>
      </c>
      <c r="K220" s="2">
        <f>Vsurf!O211</f>
        <v>0</v>
      </c>
      <c r="L220" s="2">
        <f>Vsurf!P211</f>
        <v>0</v>
      </c>
      <c r="M220" s="2">
        <f>Vsurf!Q211</f>
        <v>0</v>
      </c>
      <c r="N220" s="2">
        <f>Vsurf!R211</f>
        <v>0</v>
      </c>
      <c r="O220" s="34">
        <f t="shared" si="24"/>
        <v>0</v>
      </c>
      <c r="Q220" s="4"/>
      <c r="R220" s="35"/>
    </row>
    <row r="221" spans="1:18" x14ac:dyDescent="0.2">
      <c r="B221" s="18">
        <v>6</v>
      </c>
      <c r="C221" s="2">
        <f>Vsurf!G212</f>
        <v>0</v>
      </c>
      <c r="D221" s="2">
        <f>Vsurf!H212</f>
        <v>0</v>
      </c>
      <c r="E221" s="2">
        <f>Vsurf!I212</f>
        <v>0</v>
      </c>
      <c r="F221" s="2">
        <f>Vsurf!J212</f>
        <v>0</v>
      </c>
      <c r="G221" s="2">
        <f>Vsurf!K212</f>
        <v>0</v>
      </c>
      <c r="H221" s="2">
        <f>Vsurf!L212</f>
        <v>0</v>
      </c>
      <c r="I221" s="2">
        <f>Vsurf!M212</f>
        <v>0</v>
      </c>
      <c r="J221" s="2">
        <f>Vsurf!N212</f>
        <v>0</v>
      </c>
      <c r="K221" s="2">
        <f>Vsurf!O212</f>
        <v>0</v>
      </c>
      <c r="L221" s="2">
        <f>Vsurf!P212</f>
        <v>0</v>
      </c>
      <c r="M221" s="2">
        <f>Vsurf!Q212</f>
        <v>0</v>
      </c>
      <c r="N221" s="2">
        <f>Vsurf!R212</f>
        <v>0</v>
      </c>
      <c r="O221" s="34">
        <f t="shared" si="24"/>
        <v>0</v>
      </c>
      <c r="Q221" s="4"/>
      <c r="R221" s="35"/>
    </row>
    <row r="222" spans="1:18" x14ac:dyDescent="0.2">
      <c r="B222" s="27">
        <v>7</v>
      </c>
      <c r="C222" s="2">
        <f>Vsurf!G213</f>
        <v>0</v>
      </c>
      <c r="D222" s="2">
        <f>Vsurf!H213</f>
        <v>0</v>
      </c>
      <c r="E222" s="2">
        <f>Vsurf!I213</f>
        <v>0</v>
      </c>
      <c r="F222" s="2">
        <f>Vsurf!J213</f>
        <v>0</v>
      </c>
      <c r="G222" s="2">
        <f>Vsurf!K213</f>
        <v>0</v>
      </c>
      <c r="H222" s="2">
        <f>Vsurf!L213</f>
        <v>0</v>
      </c>
      <c r="I222" s="2">
        <f>Vsurf!M213</f>
        <v>0</v>
      </c>
      <c r="J222" s="2">
        <f>Vsurf!N213</f>
        <v>0</v>
      </c>
      <c r="K222" s="2">
        <f>Vsurf!O213</f>
        <v>0</v>
      </c>
      <c r="L222" s="2">
        <f>Vsurf!P213</f>
        <v>0</v>
      </c>
      <c r="M222" s="2">
        <f>Vsurf!Q213</f>
        <v>0</v>
      </c>
      <c r="N222" s="2">
        <f>Vsurf!R213</f>
        <v>0</v>
      </c>
      <c r="O222" s="34">
        <f t="shared" si="24"/>
        <v>0</v>
      </c>
    </row>
    <row r="223" spans="1:18" x14ac:dyDescent="0.2">
      <c r="B223" s="27">
        <v>8</v>
      </c>
      <c r="C223" s="2">
        <f>Vsurf!G214</f>
        <v>0</v>
      </c>
      <c r="D223" s="2">
        <f>Vsurf!H214</f>
        <v>0</v>
      </c>
      <c r="E223" s="2">
        <f>Vsurf!I214</f>
        <v>0</v>
      </c>
      <c r="F223" s="2">
        <f>Vsurf!J214</f>
        <v>0</v>
      </c>
      <c r="G223" s="2">
        <f>Vsurf!K214</f>
        <v>0</v>
      </c>
      <c r="H223" s="2">
        <f>Vsurf!L214</f>
        <v>0</v>
      </c>
      <c r="I223" s="2">
        <f>Vsurf!M214</f>
        <v>0</v>
      </c>
      <c r="J223" s="2">
        <f>Vsurf!N214</f>
        <v>0</v>
      </c>
      <c r="K223" s="2">
        <f>Vsurf!O214</f>
        <v>0</v>
      </c>
      <c r="L223" s="2">
        <f>Vsurf!P214</f>
        <v>0</v>
      </c>
      <c r="M223" s="2">
        <f>Vsurf!Q214</f>
        <v>0</v>
      </c>
      <c r="N223" s="2">
        <f>Vsurf!R214</f>
        <v>0</v>
      </c>
      <c r="O223" s="34">
        <f t="shared" si="24"/>
        <v>0</v>
      </c>
    </row>
    <row r="224" spans="1:18" x14ac:dyDescent="0.2">
      <c r="B224" s="18">
        <v>9</v>
      </c>
      <c r="C224" s="2">
        <f>Vsurf!G215</f>
        <v>0</v>
      </c>
      <c r="D224" s="2">
        <f>Vsurf!H215</f>
        <v>0</v>
      </c>
      <c r="E224" s="2">
        <f>Vsurf!I215</f>
        <v>0</v>
      </c>
      <c r="F224" s="2">
        <f>Vsurf!J215</f>
        <v>0</v>
      </c>
      <c r="G224" s="2">
        <f>Vsurf!K215</f>
        <v>0</v>
      </c>
      <c r="H224" s="2">
        <f>Vsurf!L215</f>
        <v>0</v>
      </c>
      <c r="I224" s="2">
        <f>Vsurf!M215</f>
        <v>0</v>
      </c>
      <c r="J224" s="2">
        <f>Vsurf!N215</f>
        <v>0</v>
      </c>
      <c r="K224" s="2">
        <f>Vsurf!O215</f>
        <v>0</v>
      </c>
      <c r="L224" s="2">
        <f>Vsurf!P215</f>
        <v>0</v>
      </c>
      <c r="M224" s="2">
        <f>Vsurf!Q215</f>
        <v>0</v>
      </c>
      <c r="N224" s="2">
        <f>Vsurf!R215</f>
        <v>0</v>
      </c>
      <c r="O224" s="34">
        <f t="shared" si="24"/>
        <v>0</v>
      </c>
    </row>
    <row r="225" spans="2:15" ht="13.5" thickBot="1" x14ac:dyDescent="0.25">
      <c r="B225" s="27">
        <v>10</v>
      </c>
      <c r="C225" s="2">
        <f>Vsurf!G216</f>
        <v>0</v>
      </c>
      <c r="D225" s="2">
        <f>Vsurf!H216</f>
        <v>0</v>
      </c>
      <c r="E225" s="2">
        <f>Vsurf!I216</f>
        <v>0</v>
      </c>
      <c r="F225" s="2">
        <f>Vsurf!J216</f>
        <v>0</v>
      </c>
      <c r="G225" s="2">
        <f>Vsurf!K216</f>
        <v>0</v>
      </c>
      <c r="H225" s="2">
        <f>Vsurf!L216</f>
        <v>0</v>
      </c>
      <c r="I225" s="2">
        <f>Vsurf!M216</f>
        <v>0</v>
      </c>
      <c r="J225" s="2">
        <f>Vsurf!N216</f>
        <v>0</v>
      </c>
      <c r="K225" s="2">
        <f>Vsurf!O216</f>
        <v>0</v>
      </c>
      <c r="L225" s="2">
        <f>Vsurf!P216</f>
        <v>0</v>
      </c>
      <c r="M225" s="2">
        <f>Vsurf!Q216</f>
        <v>0</v>
      </c>
      <c r="N225" s="2">
        <f>Vsurf!R216</f>
        <v>0</v>
      </c>
      <c r="O225" s="34">
        <f t="shared" si="24"/>
        <v>0</v>
      </c>
    </row>
    <row r="226" spans="2:15" ht="13.5" thickBot="1" x14ac:dyDescent="0.25">
      <c r="B226" s="28" t="s">
        <v>296</v>
      </c>
      <c r="C226" s="25">
        <f t="shared" ref="C226:N226" si="25">SUM(C216:C225)</f>
        <v>0</v>
      </c>
      <c r="D226" s="25">
        <f t="shared" si="25"/>
        <v>0</v>
      </c>
      <c r="E226" s="25">
        <f t="shared" si="25"/>
        <v>0</v>
      </c>
      <c r="F226" s="25">
        <f t="shared" si="25"/>
        <v>0</v>
      </c>
      <c r="G226" s="25">
        <f t="shared" si="25"/>
        <v>0</v>
      </c>
      <c r="H226" s="25">
        <f t="shared" si="25"/>
        <v>0</v>
      </c>
      <c r="I226" s="25">
        <f t="shared" si="25"/>
        <v>0</v>
      </c>
      <c r="J226" s="25">
        <f t="shared" si="25"/>
        <v>0</v>
      </c>
      <c r="K226" s="25">
        <f t="shared" si="25"/>
        <v>0</v>
      </c>
      <c r="L226" s="25">
        <f t="shared" si="25"/>
        <v>0</v>
      </c>
      <c r="M226" s="25">
        <f t="shared" si="25"/>
        <v>0</v>
      </c>
      <c r="N226" s="25">
        <f t="shared" si="25"/>
        <v>0</v>
      </c>
      <c r="O226" s="26">
        <f t="shared" si="24"/>
        <v>0</v>
      </c>
    </row>
    <row r="227" spans="2:15" x14ac:dyDescent="0.2">
      <c r="B227" s="6"/>
      <c r="C227" s="2"/>
      <c r="D227" s="2"/>
      <c r="E227" s="2"/>
      <c r="F227" s="2"/>
      <c r="G227" s="2"/>
      <c r="H227" s="2"/>
      <c r="I227" s="2"/>
    </row>
    <row r="228" spans="2:15" ht="45" customHeight="1" x14ac:dyDescent="0.2">
      <c r="B228" s="834" t="s">
        <v>396</v>
      </c>
      <c r="C228" s="834"/>
      <c r="D228" s="834"/>
      <c r="E228" s="30" t="e">
        <f>(SUM(I226:J226,M226:N226)/O226)*100</f>
        <v>#DIV/0!</v>
      </c>
      <c r="G228" s="830" t="s">
        <v>395</v>
      </c>
      <c r="H228" s="831"/>
      <c r="I228" s="831"/>
      <c r="J228" s="7" t="e">
        <f>IF(E228&gt;10,1,IF(E228&gt;=5,0.8,IF(E228&gt;2,0.2,IF(E228&lt;=2,0.1,0))))</f>
        <v>#DIV/0!</v>
      </c>
    </row>
    <row r="230" spans="2:15" ht="19.5" customHeight="1" x14ac:dyDescent="0.2"/>
    <row r="231" spans="2:15" x14ac:dyDescent="0.2">
      <c r="B231" s="4"/>
    </row>
    <row r="232" spans="2:15" x14ac:dyDescent="0.2">
      <c r="B232" s="5"/>
      <c r="C232" s="12"/>
      <c r="D232" s="12"/>
      <c r="E232" s="12"/>
      <c r="F232" s="12"/>
      <c r="G232" s="1"/>
      <c r="H232" s="1"/>
      <c r="I232" s="1"/>
      <c r="J232" s="1"/>
      <c r="K232" s="774"/>
      <c r="L232" s="1"/>
      <c r="M232" s="1"/>
      <c r="N232" s="1"/>
    </row>
    <row r="233" spans="2:15" x14ac:dyDescent="0.2">
      <c r="B233" s="5"/>
      <c r="C233" s="5"/>
      <c r="D233" s="13"/>
      <c r="E233" s="14"/>
      <c r="F233" s="5"/>
      <c r="G233" s="3"/>
      <c r="H233" s="3"/>
      <c r="I233" s="3"/>
      <c r="J233" s="1"/>
      <c r="K233" s="774"/>
      <c r="L233" s="3"/>
      <c r="M233" s="1"/>
      <c r="N233" s="1"/>
    </row>
    <row r="234" spans="2:15" x14ac:dyDescent="0.2">
      <c r="B234" s="6"/>
      <c r="C234" s="2"/>
      <c r="D234" s="2"/>
      <c r="E234" s="2"/>
      <c r="F234" s="2"/>
      <c r="G234" s="2"/>
      <c r="H234" s="2"/>
      <c r="I234" s="2"/>
    </row>
    <row r="235" spans="2:15" x14ac:dyDescent="0.2">
      <c r="B235" s="6"/>
      <c r="C235" s="2"/>
      <c r="D235" s="2"/>
      <c r="E235" s="2"/>
      <c r="F235" s="2"/>
      <c r="G235" s="2"/>
      <c r="H235" s="2"/>
      <c r="I235" s="2"/>
    </row>
    <row r="236" spans="2:15" x14ac:dyDescent="0.2">
      <c r="B236" s="15"/>
      <c r="C236" s="2"/>
      <c r="D236" s="2"/>
      <c r="E236" s="2"/>
      <c r="F236" s="2"/>
      <c r="G236" s="2"/>
      <c r="H236" s="2"/>
      <c r="I236" s="2"/>
    </row>
    <row r="237" spans="2:15" x14ac:dyDescent="0.2">
      <c r="B237" s="6"/>
      <c r="C237" s="2"/>
      <c r="D237" s="2"/>
      <c r="E237" s="2"/>
      <c r="F237" s="2"/>
      <c r="G237" s="2"/>
      <c r="H237" s="2"/>
      <c r="I237" s="2"/>
    </row>
    <row r="238" spans="2:15" x14ac:dyDescent="0.2">
      <c r="B238" s="6"/>
      <c r="C238" s="2"/>
      <c r="D238" s="2"/>
      <c r="E238" s="2"/>
      <c r="F238" s="2"/>
      <c r="G238" s="2"/>
      <c r="H238" s="2"/>
      <c r="I238" s="2"/>
    </row>
    <row r="239" spans="2:15" x14ac:dyDescent="0.2">
      <c r="B239" s="15"/>
      <c r="C239" s="2"/>
      <c r="D239" s="2"/>
      <c r="E239" s="2"/>
      <c r="F239" s="2"/>
      <c r="G239" s="2"/>
      <c r="H239" s="2"/>
      <c r="I239" s="2"/>
    </row>
    <row r="240" spans="2:15" x14ac:dyDescent="0.2">
      <c r="B240" s="6"/>
      <c r="C240" s="2"/>
      <c r="D240" s="2"/>
      <c r="E240" s="2"/>
      <c r="F240" s="2"/>
      <c r="G240" s="2"/>
      <c r="H240" s="2"/>
      <c r="I240" s="2"/>
    </row>
    <row r="241" spans="2:15" x14ac:dyDescent="0.2">
      <c r="B241" s="6"/>
      <c r="C241" s="2"/>
      <c r="D241" s="2"/>
      <c r="E241" s="2"/>
      <c r="F241" s="2"/>
      <c r="G241" s="2"/>
      <c r="H241" s="2"/>
      <c r="I241" s="2"/>
    </row>
    <row r="242" spans="2:15" x14ac:dyDescent="0.2">
      <c r="B242" s="15"/>
      <c r="C242" s="2"/>
      <c r="D242" s="2"/>
      <c r="E242" s="2"/>
      <c r="F242" s="2"/>
      <c r="G242" s="2"/>
      <c r="H242" s="2"/>
      <c r="I242" s="2"/>
    </row>
    <row r="243" spans="2:15" x14ac:dyDescent="0.2">
      <c r="B243" s="6"/>
      <c r="C243" s="2"/>
      <c r="D243" s="2"/>
      <c r="E243" s="2"/>
      <c r="F243" s="2"/>
      <c r="G243" s="2"/>
      <c r="H243" s="2"/>
      <c r="I243" s="2"/>
    </row>
    <row r="244" spans="2:15" x14ac:dyDescent="0.2">
      <c r="B244" s="6"/>
      <c r="C244" s="2"/>
      <c r="D244" s="2"/>
      <c r="E244" s="2"/>
      <c r="F244" s="2"/>
      <c r="G244" s="2"/>
      <c r="H244" s="2"/>
      <c r="I244" s="2"/>
      <c r="J244" s="2"/>
      <c r="K244" s="2"/>
      <c r="L244" s="2"/>
      <c r="M244" s="2"/>
      <c r="N244" s="2"/>
      <c r="O244" s="2"/>
    </row>
    <row r="245" spans="2:15" x14ac:dyDescent="0.2">
      <c r="B245" s="6"/>
      <c r="C245" s="2"/>
      <c r="D245" s="2"/>
      <c r="E245" s="2"/>
      <c r="F245" s="2"/>
      <c r="G245" s="2"/>
      <c r="H245" s="2"/>
      <c r="I245" s="2"/>
    </row>
    <row r="246" spans="2:15" ht="26.25" customHeight="1" x14ac:dyDescent="0.2">
      <c r="B246" s="754"/>
      <c r="C246" s="754"/>
      <c r="D246" s="754"/>
      <c r="E246" s="30"/>
    </row>
    <row r="249" spans="2:15" x14ac:dyDescent="0.2">
      <c r="B249" s="4"/>
    </row>
    <row r="250" spans="2:15" x14ac:dyDescent="0.2">
      <c r="B250" s="5"/>
      <c r="C250" s="12"/>
      <c r="D250" s="12"/>
      <c r="E250" s="12"/>
      <c r="F250" s="12"/>
      <c r="G250" s="1"/>
      <c r="H250" s="1"/>
      <c r="I250" s="1"/>
      <c r="J250" s="1"/>
      <c r="K250" s="774"/>
      <c r="L250" s="1"/>
      <c r="M250" s="1"/>
      <c r="N250" s="1"/>
    </row>
    <row r="251" spans="2:15" x14ac:dyDescent="0.2">
      <c r="B251" s="5"/>
      <c r="C251" s="5"/>
      <c r="D251" s="13"/>
      <c r="E251" s="14"/>
      <c r="F251" s="5"/>
      <c r="G251" s="3"/>
      <c r="H251" s="3"/>
      <c r="I251" s="3"/>
      <c r="J251" s="1"/>
      <c r="K251" s="774"/>
      <c r="L251" s="3"/>
      <c r="M251" s="1"/>
      <c r="N251" s="1"/>
    </row>
    <row r="252" spans="2:15" x14ac:dyDescent="0.2">
      <c r="B252" s="6"/>
      <c r="C252" s="2"/>
      <c r="D252" s="2"/>
      <c r="E252" s="2"/>
      <c r="F252" s="2"/>
      <c r="G252" s="2"/>
      <c r="H252" s="2"/>
      <c r="I252" s="2"/>
    </row>
    <row r="253" spans="2:15" x14ac:dyDescent="0.2">
      <c r="B253" s="6"/>
      <c r="C253" s="2"/>
      <c r="D253" s="2"/>
      <c r="E253" s="2"/>
      <c r="F253" s="2"/>
      <c r="G253" s="2"/>
      <c r="H253" s="2"/>
      <c r="I253" s="2"/>
    </row>
    <row r="254" spans="2:15" x14ac:dyDescent="0.2">
      <c r="B254" s="15"/>
      <c r="C254" s="2"/>
      <c r="D254" s="2"/>
      <c r="E254" s="2"/>
      <c r="F254" s="2"/>
      <c r="G254" s="2"/>
      <c r="H254" s="2"/>
      <c r="I254" s="2"/>
    </row>
    <row r="255" spans="2:15" x14ac:dyDescent="0.2">
      <c r="B255" s="6"/>
      <c r="C255" s="2"/>
      <c r="D255" s="2"/>
      <c r="E255" s="2"/>
      <c r="F255" s="2"/>
      <c r="G255" s="2"/>
      <c r="H255" s="2"/>
      <c r="I255" s="2"/>
    </row>
    <row r="256" spans="2:15" x14ac:dyDescent="0.2">
      <c r="B256" s="6"/>
      <c r="C256" s="2"/>
      <c r="D256" s="2"/>
      <c r="E256" s="2"/>
      <c r="F256" s="2"/>
      <c r="G256" s="2"/>
      <c r="H256" s="2"/>
      <c r="I256" s="2"/>
    </row>
    <row r="257" spans="2:15" x14ac:dyDescent="0.2">
      <c r="B257" s="15"/>
      <c r="C257" s="2"/>
      <c r="D257" s="2"/>
      <c r="E257" s="2"/>
      <c r="F257" s="2"/>
      <c r="G257" s="2"/>
      <c r="H257" s="2"/>
      <c r="I257" s="2"/>
    </row>
    <row r="258" spans="2:15" x14ac:dyDescent="0.2">
      <c r="B258" s="6"/>
      <c r="C258" s="2"/>
      <c r="D258" s="2"/>
      <c r="E258" s="2"/>
      <c r="F258" s="2"/>
      <c r="G258" s="2"/>
      <c r="H258" s="2"/>
      <c r="I258" s="2"/>
    </row>
    <row r="259" spans="2:15" x14ac:dyDescent="0.2">
      <c r="B259" s="6"/>
      <c r="C259" s="2"/>
      <c r="D259" s="2"/>
      <c r="E259" s="2"/>
      <c r="F259" s="2"/>
      <c r="G259" s="2"/>
      <c r="H259" s="2"/>
      <c r="I259" s="2"/>
    </row>
    <row r="260" spans="2:15" x14ac:dyDescent="0.2">
      <c r="B260" s="15"/>
      <c r="C260" s="2"/>
      <c r="D260" s="2"/>
      <c r="E260" s="2"/>
      <c r="F260" s="2"/>
      <c r="G260" s="2"/>
      <c r="H260" s="2"/>
      <c r="I260" s="2"/>
    </row>
    <row r="261" spans="2:15" x14ac:dyDescent="0.2">
      <c r="B261" s="6"/>
      <c r="C261" s="2"/>
      <c r="D261" s="2"/>
      <c r="E261" s="2"/>
      <c r="F261" s="2"/>
      <c r="G261" s="2"/>
      <c r="H261" s="2"/>
      <c r="I261" s="2"/>
    </row>
    <row r="262" spans="2:15" x14ac:dyDescent="0.2">
      <c r="B262" s="6"/>
      <c r="C262" s="2"/>
      <c r="D262" s="2"/>
      <c r="E262" s="2"/>
      <c r="F262" s="2"/>
      <c r="G262" s="2"/>
      <c r="H262" s="2"/>
      <c r="I262" s="2"/>
      <c r="J262" s="2"/>
      <c r="K262" s="2"/>
      <c r="L262" s="2"/>
      <c r="M262" s="2"/>
      <c r="N262" s="2"/>
      <c r="O262" s="2"/>
    </row>
    <row r="263" spans="2:15" x14ac:dyDescent="0.2">
      <c r="B263" s="6"/>
      <c r="C263" s="2"/>
      <c r="D263" s="2"/>
      <c r="E263" s="2"/>
      <c r="F263" s="2"/>
      <c r="G263" s="2"/>
      <c r="H263" s="2"/>
      <c r="I263" s="2"/>
    </row>
    <row r="264" spans="2:15" ht="26.25" customHeight="1" x14ac:dyDescent="0.2">
      <c r="B264" s="754"/>
      <c r="C264" s="754"/>
      <c r="D264" s="754"/>
      <c r="E264" s="30"/>
    </row>
    <row r="266" spans="2:15" x14ac:dyDescent="0.2">
      <c r="B266" s="4"/>
    </row>
    <row r="267" spans="2:15" x14ac:dyDescent="0.2">
      <c r="B267" s="5"/>
      <c r="C267" s="12"/>
      <c r="D267" s="12"/>
      <c r="E267" s="12"/>
      <c r="F267" s="12"/>
      <c r="G267" s="1"/>
      <c r="H267" s="1"/>
      <c r="I267" s="1"/>
      <c r="J267" s="1"/>
      <c r="K267" s="774"/>
      <c r="L267" s="1"/>
      <c r="M267" s="1"/>
      <c r="N267" s="1"/>
    </row>
    <row r="268" spans="2:15" x14ac:dyDescent="0.2">
      <c r="B268" s="5"/>
      <c r="C268" s="5"/>
      <c r="D268" s="13"/>
      <c r="E268" s="14"/>
      <c r="F268" s="5"/>
      <c r="G268" s="3"/>
      <c r="H268" s="3"/>
      <c r="I268" s="3"/>
      <c r="J268" s="1"/>
      <c r="K268" s="774"/>
      <c r="L268" s="3"/>
      <c r="M268" s="1"/>
      <c r="N268" s="1"/>
    </row>
    <row r="269" spans="2:15" x14ac:dyDescent="0.2">
      <c r="B269" s="6"/>
      <c r="C269" s="2"/>
      <c r="D269" s="2"/>
      <c r="E269" s="2"/>
      <c r="F269" s="2"/>
      <c r="G269" s="2"/>
      <c r="H269" s="2"/>
      <c r="I269" s="2"/>
    </row>
    <row r="270" spans="2:15" x14ac:dyDescent="0.2">
      <c r="B270" s="6"/>
      <c r="C270" s="2"/>
      <c r="D270" s="2"/>
      <c r="E270" s="2"/>
      <c r="F270" s="2"/>
      <c r="G270" s="2"/>
      <c r="H270" s="2"/>
      <c r="I270" s="2"/>
    </row>
    <row r="271" spans="2:15" x14ac:dyDescent="0.2">
      <c r="B271" s="15"/>
      <c r="C271" s="2"/>
      <c r="D271" s="2"/>
      <c r="E271" s="2"/>
      <c r="F271" s="2"/>
      <c r="G271" s="2"/>
      <c r="H271" s="2"/>
      <c r="I271" s="2"/>
    </row>
    <row r="272" spans="2:15" x14ac:dyDescent="0.2">
      <c r="B272" s="6"/>
      <c r="C272" s="2"/>
      <c r="D272" s="2"/>
      <c r="E272" s="2"/>
      <c r="F272" s="2"/>
      <c r="G272" s="2"/>
      <c r="H272" s="2"/>
      <c r="I272" s="2"/>
    </row>
    <row r="273" spans="2:15" x14ac:dyDescent="0.2">
      <c r="B273" s="6"/>
      <c r="C273" s="2"/>
      <c r="D273" s="2"/>
      <c r="E273" s="2"/>
      <c r="F273" s="2"/>
      <c r="G273" s="2"/>
      <c r="H273" s="2"/>
      <c r="I273" s="2"/>
    </row>
    <row r="274" spans="2:15" x14ac:dyDescent="0.2">
      <c r="B274" s="15"/>
      <c r="C274" s="2"/>
      <c r="D274" s="2"/>
      <c r="E274" s="2"/>
      <c r="F274" s="2"/>
      <c r="G274" s="2"/>
      <c r="H274" s="2"/>
      <c r="I274" s="2"/>
    </row>
    <row r="275" spans="2:15" x14ac:dyDescent="0.2">
      <c r="B275" s="6"/>
      <c r="C275" s="2"/>
      <c r="D275" s="2"/>
      <c r="E275" s="2"/>
      <c r="F275" s="2"/>
      <c r="G275" s="2"/>
      <c r="H275" s="2"/>
      <c r="I275" s="2"/>
    </row>
    <row r="276" spans="2:15" x14ac:dyDescent="0.2">
      <c r="B276" s="6"/>
      <c r="C276" s="2"/>
      <c r="D276" s="2"/>
      <c r="E276" s="2"/>
      <c r="F276" s="2"/>
      <c r="G276" s="2"/>
      <c r="H276" s="2"/>
      <c r="I276" s="2"/>
    </row>
    <row r="277" spans="2:15" x14ac:dyDescent="0.2">
      <c r="B277" s="15"/>
      <c r="C277" s="2"/>
      <c r="D277" s="2"/>
      <c r="E277" s="2"/>
      <c r="F277" s="2"/>
      <c r="G277" s="2"/>
      <c r="H277" s="2"/>
      <c r="I277" s="2"/>
    </row>
    <row r="278" spans="2:15" x14ac:dyDescent="0.2">
      <c r="B278" s="6"/>
      <c r="C278" s="2"/>
      <c r="D278" s="2"/>
      <c r="E278" s="2"/>
      <c r="F278" s="2"/>
      <c r="G278" s="2"/>
      <c r="H278" s="2"/>
      <c r="I278" s="2"/>
    </row>
    <row r="279" spans="2:15" x14ac:dyDescent="0.2">
      <c r="B279" s="6"/>
      <c r="C279" s="2"/>
      <c r="D279" s="2"/>
      <c r="E279" s="2"/>
      <c r="F279" s="2"/>
      <c r="G279" s="2"/>
      <c r="H279" s="2"/>
      <c r="I279" s="2"/>
      <c r="J279" s="2"/>
      <c r="K279" s="2"/>
      <c r="L279" s="2"/>
      <c r="M279" s="2"/>
      <c r="N279" s="2"/>
      <c r="O279" s="2"/>
    </row>
    <row r="280" spans="2:15" x14ac:dyDescent="0.2">
      <c r="B280" s="6"/>
      <c r="C280" s="2"/>
      <c r="D280" s="2"/>
      <c r="E280" s="2"/>
      <c r="F280" s="2"/>
      <c r="G280" s="2"/>
      <c r="H280" s="2"/>
      <c r="I280" s="2"/>
    </row>
    <row r="281" spans="2:15" ht="26.25" customHeight="1" x14ac:dyDescent="0.2">
      <c r="B281" s="754"/>
      <c r="C281" s="754"/>
      <c r="D281" s="754"/>
      <c r="E281" s="30"/>
    </row>
    <row r="283" spans="2:15" x14ac:dyDescent="0.2">
      <c r="B283" s="4"/>
    </row>
    <row r="284" spans="2:15" x14ac:dyDescent="0.2">
      <c r="B284" s="5"/>
      <c r="C284" s="12"/>
      <c r="D284" s="12"/>
      <c r="E284" s="12"/>
      <c r="F284" s="12"/>
      <c r="G284" s="1"/>
      <c r="H284" s="1"/>
      <c r="I284" s="1"/>
      <c r="J284" s="1"/>
      <c r="K284" s="774"/>
      <c r="L284" s="1"/>
      <c r="M284" s="1"/>
      <c r="N284" s="1"/>
    </row>
    <row r="285" spans="2:15" x14ac:dyDescent="0.2">
      <c r="B285" s="5"/>
      <c r="C285" s="5"/>
      <c r="D285" s="13"/>
      <c r="E285" s="14"/>
      <c r="F285" s="5"/>
      <c r="G285" s="3"/>
      <c r="H285" s="3"/>
      <c r="I285" s="3"/>
      <c r="J285" s="1"/>
      <c r="K285" s="719"/>
      <c r="L285" s="3"/>
      <c r="M285" s="1"/>
      <c r="N285" s="1"/>
    </row>
    <row r="286" spans="2:15" x14ac:dyDescent="0.2">
      <c r="B286" s="6"/>
      <c r="C286" s="2"/>
      <c r="D286" s="2"/>
      <c r="E286" s="2"/>
      <c r="F286" s="2"/>
      <c r="G286" s="2"/>
      <c r="H286" s="2"/>
      <c r="I286" s="2"/>
    </row>
    <row r="287" spans="2:15" x14ac:dyDescent="0.2">
      <c r="B287" s="6"/>
      <c r="C287" s="11"/>
      <c r="D287" s="11"/>
      <c r="E287" s="11"/>
      <c r="F287" s="11"/>
      <c r="G287" s="11"/>
      <c r="H287" s="11"/>
      <c r="I287" s="11"/>
    </row>
    <row r="288" spans="2:15" x14ac:dyDescent="0.2">
      <c r="B288" s="15"/>
      <c r="C288" s="2"/>
      <c r="D288" s="2"/>
      <c r="E288" s="2"/>
      <c r="F288" s="2"/>
      <c r="G288" s="2"/>
      <c r="H288" s="2"/>
      <c r="I288" s="2"/>
    </row>
    <row r="289" spans="2:15" x14ac:dyDescent="0.2">
      <c r="B289" s="6"/>
      <c r="C289" s="11"/>
      <c r="D289" s="11"/>
      <c r="E289" s="11"/>
      <c r="F289" s="11"/>
      <c r="G289" s="11"/>
      <c r="H289" s="11"/>
      <c r="I289" s="11"/>
    </row>
    <row r="290" spans="2:15" x14ac:dyDescent="0.2">
      <c r="B290" s="6"/>
      <c r="C290" s="2"/>
      <c r="D290" s="2"/>
      <c r="E290" s="2"/>
      <c r="F290" s="2"/>
      <c r="G290" s="2"/>
      <c r="H290" s="2"/>
      <c r="I290" s="2"/>
    </row>
    <row r="291" spans="2:15" x14ac:dyDescent="0.2">
      <c r="B291" s="15"/>
      <c r="C291" s="11"/>
      <c r="D291" s="11"/>
      <c r="E291" s="11"/>
      <c r="F291" s="11"/>
      <c r="G291" s="11"/>
      <c r="H291" s="11"/>
      <c r="I291" s="11"/>
    </row>
    <row r="292" spans="2:15" x14ac:dyDescent="0.2">
      <c r="B292" s="6"/>
      <c r="C292" s="3"/>
      <c r="D292" s="11"/>
      <c r="E292" s="11"/>
      <c r="F292" s="11"/>
      <c r="G292" s="11"/>
      <c r="H292" s="11"/>
      <c r="I292" s="11"/>
    </row>
    <row r="293" spans="2:15" x14ac:dyDescent="0.2">
      <c r="B293" s="6"/>
      <c r="C293" s="2"/>
      <c r="D293" s="2"/>
      <c r="E293" s="2"/>
      <c r="F293" s="2"/>
      <c r="G293" s="2"/>
      <c r="H293" s="2"/>
      <c r="I293" s="2"/>
    </row>
    <row r="294" spans="2:15" x14ac:dyDescent="0.2">
      <c r="B294" s="15"/>
      <c r="C294" s="11"/>
      <c r="D294" s="11"/>
      <c r="E294" s="11"/>
      <c r="F294" s="11"/>
      <c r="G294" s="11"/>
      <c r="H294" s="11"/>
      <c r="I294" s="11"/>
    </row>
    <row r="295" spans="2:15" x14ac:dyDescent="0.2">
      <c r="B295" s="6"/>
      <c r="C295" s="2"/>
      <c r="D295" s="2"/>
      <c r="E295" s="2"/>
      <c r="F295" s="2"/>
      <c r="G295" s="2"/>
      <c r="H295" s="2"/>
      <c r="I295" s="2"/>
    </row>
    <row r="296" spans="2:15" x14ac:dyDescent="0.2">
      <c r="B296" s="6"/>
      <c r="C296" s="2"/>
      <c r="D296" s="2"/>
      <c r="E296" s="2"/>
      <c r="F296" s="2"/>
      <c r="G296" s="2"/>
      <c r="H296" s="2"/>
      <c r="I296" s="2"/>
      <c r="J296" s="2"/>
      <c r="K296" s="2"/>
      <c r="L296" s="2"/>
      <c r="M296" s="2"/>
      <c r="N296" s="2"/>
      <c r="O296" s="2"/>
    </row>
    <row r="297" spans="2:15" x14ac:dyDescent="0.2">
      <c r="B297" s="6"/>
      <c r="C297" s="2"/>
      <c r="D297" s="2"/>
      <c r="E297" s="2"/>
      <c r="F297" s="2"/>
      <c r="G297" s="2"/>
      <c r="H297" s="2"/>
      <c r="I297" s="2"/>
    </row>
    <row r="298" spans="2:15" ht="26.25" customHeight="1" x14ac:dyDescent="0.2">
      <c r="B298" s="754"/>
      <c r="C298" s="754"/>
      <c r="D298" s="754"/>
      <c r="E298" s="30"/>
    </row>
    <row r="299" spans="2:15" ht="26.25" customHeight="1" x14ac:dyDescent="0.2">
      <c r="B299" s="10"/>
      <c r="C299" s="10"/>
      <c r="D299" s="10"/>
      <c r="E299" s="30"/>
    </row>
    <row r="300" spans="2:15" x14ac:dyDescent="0.2">
      <c r="B300" s="4"/>
    </row>
    <row r="301" spans="2:15" x14ac:dyDescent="0.2">
      <c r="B301" s="5"/>
      <c r="C301" s="12"/>
      <c r="D301" s="12"/>
      <c r="E301" s="12"/>
      <c r="F301" s="12"/>
      <c r="G301" s="1"/>
      <c r="H301" s="1"/>
      <c r="I301" s="1"/>
      <c r="J301" s="1"/>
      <c r="K301" s="774"/>
      <c r="L301" s="1"/>
      <c r="M301" s="1"/>
      <c r="N301" s="1"/>
    </row>
    <row r="302" spans="2:15" x14ac:dyDescent="0.2">
      <c r="B302" s="5"/>
      <c r="C302" s="5"/>
      <c r="D302" s="13"/>
      <c r="E302" s="14"/>
      <c r="F302" s="5"/>
      <c r="G302" s="3"/>
      <c r="H302" s="3"/>
      <c r="I302" s="3"/>
      <c r="J302" s="1"/>
      <c r="K302" s="774"/>
      <c r="L302" s="3"/>
      <c r="M302" s="1"/>
      <c r="N302" s="1"/>
    </row>
    <row r="303" spans="2:15" x14ac:dyDescent="0.2">
      <c r="B303" s="6"/>
      <c r="C303" s="2"/>
      <c r="D303" s="2"/>
      <c r="E303" s="2"/>
      <c r="F303" s="2"/>
      <c r="G303" s="2"/>
      <c r="H303" s="2"/>
      <c r="I303" s="2"/>
    </row>
    <row r="304" spans="2:15" x14ac:dyDescent="0.2">
      <c r="B304" s="6"/>
      <c r="C304" s="2"/>
      <c r="D304" s="2"/>
      <c r="E304" s="2"/>
      <c r="F304" s="2"/>
      <c r="G304" s="2"/>
      <c r="H304" s="2"/>
      <c r="I304" s="2"/>
    </row>
    <row r="305" spans="2:15" x14ac:dyDescent="0.2">
      <c r="B305" s="15"/>
      <c r="C305" s="2"/>
      <c r="D305" s="2"/>
      <c r="E305" s="2"/>
      <c r="F305" s="2"/>
      <c r="G305" s="2"/>
      <c r="H305" s="2"/>
      <c r="I305" s="2"/>
    </row>
    <row r="306" spans="2:15" x14ac:dyDescent="0.2">
      <c r="B306" s="6"/>
      <c r="C306" s="2"/>
      <c r="D306" s="2"/>
      <c r="E306" s="2"/>
      <c r="F306" s="2"/>
      <c r="G306" s="2"/>
      <c r="H306" s="2"/>
      <c r="I306" s="2"/>
    </row>
    <row r="307" spans="2:15" x14ac:dyDescent="0.2">
      <c r="B307" s="6"/>
      <c r="C307" s="2"/>
      <c r="D307" s="2"/>
      <c r="E307" s="2"/>
      <c r="F307" s="2"/>
      <c r="G307" s="2"/>
      <c r="H307" s="2"/>
      <c r="I307" s="2"/>
    </row>
    <row r="308" spans="2:15" x14ac:dyDescent="0.2">
      <c r="B308" s="15"/>
      <c r="C308" s="2"/>
      <c r="D308" s="2"/>
      <c r="E308" s="2"/>
      <c r="F308" s="2"/>
      <c r="G308" s="2"/>
      <c r="H308" s="2"/>
      <c r="I308" s="2"/>
    </row>
    <row r="309" spans="2:15" x14ac:dyDescent="0.2">
      <c r="B309" s="6"/>
      <c r="C309" s="2"/>
      <c r="D309" s="2"/>
      <c r="E309" s="2"/>
      <c r="F309" s="2"/>
      <c r="G309" s="2"/>
      <c r="H309" s="2"/>
      <c r="I309" s="2"/>
    </row>
    <row r="310" spans="2:15" x14ac:dyDescent="0.2">
      <c r="B310" s="6"/>
      <c r="C310" s="2"/>
      <c r="D310" s="2"/>
      <c r="E310" s="2"/>
      <c r="F310" s="2"/>
      <c r="G310" s="2"/>
      <c r="H310" s="2"/>
      <c r="I310" s="2"/>
    </row>
    <row r="311" spans="2:15" x14ac:dyDescent="0.2">
      <c r="B311" s="15"/>
      <c r="C311" s="2"/>
      <c r="D311" s="2"/>
      <c r="E311" s="2"/>
      <c r="F311" s="2"/>
      <c r="G311" s="2"/>
      <c r="H311" s="2"/>
      <c r="I311" s="2"/>
    </row>
    <row r="312" spans="2:15" x14ac:dyDescent="0.2">
      <c r="B312" s="6"/>
      <c r="C312" s="2"/>
      <c r="D312" s="2"/>
      <c r="E312" s="2"/>
      <c r="F312" s="2"/>
      <c r="G312" s="2"/>
      <c r="H312" s="2"/>
      <c r="I312" s="2"/>
    </row>
    <row r="313" spans="2:15" x14ac:dyDescent="0.2">
      <c r="B313" s="6"/>
      <c r="C313" s="2"/>
      <c r="D313" s="2"/>
      <c r="E313" s="2"/>
      <c r="F313" s="2"/>
      <c r="G313" s="2"/>
      <c r="H313" s="2"/>
      <c r="I313" s="2"/>
      <c r="J313" s="2"/>
      <c r="K313" s="2"/>
      <c r="L313" s="2"/>
      <c r="M313" s="2"/>
      <c r="N313" s="2"/>
      <c r="O313" s="2"/>
    </row>
    <row r="314" spans="2:15" x14ac:dyDescent="0.2">
      <c r="B314" s="6"/>
      <c r="C314" s="2"/>
      <c r="D314" s="2"/>
      <c r="E314" s="2"/>
      <c r="F314" s="2"/>
      <c r="G314" s="2"/>
      <c r="H314" s="2"/>
      <c r="I314" s="2"/>
    </row>
    <row r="315" spans="2:15" ht="26.25" customHeight="1" x14ac:dyDescent="0.2">
      <c r="B315" s="754"/>
      <c r="C315" s="754"/>
      <c r="D315" s="754"/>
      <c r="E315" s="30"/>
    </row>
    <row r="317" spans="2:15" x14ac:dyDescent="0.2">
      <c r="B317" s="4"/>
    </row>
    <row r="318" spans="2:15" x14ac:dyDescent="0.2">
      <c r="B318" s="5"/>
      <c r="C318" s="12"/>
      <c r="D318" s="12"/>
      <c r="E318" s="12"/>
      <c r="F318" s="12"/>
      <c r="G318" s="1"/>
      <c r="H318" s="1"/>
      <c r="I318" s="1"/>
      <c r="J318" s="1"/>
      <c r="K318" s="774"/>
      <c r="L318" s="1"/>
      <c r="M318" s="1"/>
      <c r="N318" s="1"/>
    </row>
    <row r="319" spans="2:15" x14ac:dyDescent="0.2">
      <c r="B319" s="5"/>
      <c r="C319" s="5"/>
      <c r="D319" s="13"/>
      <c r="E319" s="14"/>
      <c r="F319" s="5"/>
      <c r="G319" s="3"/>
      <c r="H319" s="3"/>
      <c r="I319" s="3"/>
      <c r="J319" s="1"/>
      <c r="K319" s="774"/>
      <c r="L319" s="3"/>
      <c r="M319" s="1"/>
      <c r="N319" s="1"/>
    </row>
    <row r="320" spans="2:15" x14ac:dyDescent="0.2">
      <c r="B320" s="6"/>
      <c r="C320" s="2"/>
      <c r="D320" s="2"/>
      <c r="E320" s="2"/>
      <c r="F320" s="2"/>
      <c r="G320" s="2"/>
      <c r="H320" s="2"/>
      <c r="I320" s="2"/>
    </row>
    <row r="321" spans="2:15" x14ac:dyDescent="0.2">
      <c r="B321" s="6"/>
      <c r="C321" s="2"/>
      <c r="D321" s="2"/>
      <c r="E321" s="2"/>
      <c r="F321" s="2"/>
      <c r="G321" s="2"/>
      <c r="H321" s="2"/>
      <c r="I321" s="2"/>
    </row>
    <row r="322" spans="2:15" x14ac:dyDescent="0.2">
      <c r="B322" s="15"/>
      <c r="C322" s="2"/>
      <c r="D322" s="2"/>
      <c r="E322" s="2"/>
      <c r="F322" s="2"/>
      <c r="G322" s="2"/>
      <c r="H322" s="2"/>
      <c r="I322" s="2"/>
    </row>
    <row r="323" spans="2:15" x14ac:dyDescent="0.2">
      <c r="B323" s="6"/>
      <c r="C323" s="2"/>
      <c r="D323" s="2"/>
      <c r="E323" s="2"/>
      <c r="F323" s="2"/>
      <c r="G323" s="2"/>
      <c r="H323" s="2"/>
      <c r="I323" s="2"/>
    </row>
    <row r="324" spans="2:15" x14ac:dyDescent="0.2">
      <c r="B324" s="6"/>
      <c r="C324" s="2"/>
      <c r="D324" s="2"/>
      <c r="E324" s="2"/>
      <c r="F324" s="2"/>
      <c r="G324" s="2"/>
      <c r="H324" s="2"/>
      <c r="I324" s="2"/>
    </row>
    <row r="325" spans="2:15" x14ac:dyDescent="0.2">
      <c r="B325" s="15"/>
      <c r="C325" s="2"/>
      <c r="D325" s="2"/>
      <c r="E325" s="2"/>
      <c r="F325" s="2"/>
      <c r="G325" s="2"/>
      <c r="H325" s="2"/>
      <c r="I325" s="2"/>
    </row>
    <row r="326" spans="2:15" x14ac:dyDescent="0.2">
      <c r="B326" s="6"/>
      <c r="C326" s="2"/>
      <c r="D326" s="2"/>
      <c r="E326" s="2"/>
      <c r="F326" s="2"/>
      <c r="G326" s="2"/>
      <c r="H326" s="2"/>
      <c r="I326" s="2"/>
    </row>
    <row r="327" spans="2:15" x14ac:dyDescent="0.2">
      <c r="B327" s="6"/>
      <c r="C327" s="2"/>
      <c r="D327" s="2"/>
      <c r="E327" s="2"/>
      <c r="F327" s="2"/>
      <c r="G327" s="2"/>
      <c r="H327" s="2"/>
      <c r="I327" s="2"/>
    </row>
    <row r="328" spans="2:15" x14ac:dyDescent="0.2">
      <c r="B328" s="15"/>
      <c r="C328" s="2"/>
      <c r="D328" s="2"/>
      <c r="E328" s="2"/>
      <c r="F328" s="2"/>
      <c r="G328" s="2"/>
      <c r="H328" s="2"/>
      <c r="I328" s="2"/>
    </row>
    <row r="329" spans="2:15" x14ac:dyDescent="0.2">
      <c r="B329" s="6"/>
      <c r="C329" s="2"/>
      <c r="D329" s="2"/>
      <c r="E329" s="2"/>
      <c r="F329" s="2"/>
      <c r="G329" s="2"/>
      <c r="H329" s="2"/>
      <c r="I329" s="2"/>
    </row>
    <row r="330" spans="2:15" x14ac:dyDescent="0.2">
      <c r="B330" s="6"/>
      <c r="C330" s="2"/>
      <c r="D330" s="2"/>
      <c r="E330" s="2"/>
      <c r="F330" s="2"/>
      <c r="G330" s="2"/>
      <c r="H330" s="2"/>
      <c r="I330" s="2"/>
      <c r="J330" s="2"/>
      <c r="K330" s="2"/>
      <c r="L330" s="2"/>
      <c r="M330" s="2"/>
      <c r="N330" s="2"/>
      <c r="O330" s="2"/>
    </row>
    <row r="331" spans="2:15" x14ac:dyDescent="0.2">
      <c r="B331" s="6"/>
      <c r="C331" s="2"/>
      <c r="D331" s="2"/>
      <c r="E331" s="2"/>
      <c r="F331" s="2"/>
      <c r="G331" s="2"/>
      <c r="H331" s="2"/>
      <c r="I331" s="2"/>
    </row>
    <row r="332" spans="2:15" ht="26.25" customHeight="1" x14ac:dyDescent="0.2">
      <c r="B332" s="754"/>
      <c r="C332" s="754"/>
      <c r="D332" s="754"/>
      <c r="E332" s="30"/>
    </row>
    <row r="334" spans="2:15" x14ac:dyDescent="0.2">
      <c r="B334" s="4"/>
    </row>
    <row r="335" spans="2:15" x14ac:dyDescent="0.2">
      <c r="B335" s="5"/>
      <c r="C335" s="12"/>
      <c r="D335" s="12"/>
      <c r="E335" s="12"/>
      <c r="F335" s="12"/>
      <c r="G335" s="1"/>
      <c r="H335" s="1"/>
      <c r="I335" s="1"/>
      <c r="J335" s="1"/>
      <c r="K335" s="774"/>
      <c r="L335" s="1"/>
      <c r="M335" s="1"/>
      <c r="N335" s="1"/>
    </row>
    <row r="336" spans="2:15" x14ac:dyDescent="0.2">
      <c r="B336" s="5"/>
      <c r="C336" s="5"/>
      <c r="D336" s="13"/>
      <c r="E336" s="14"/>
      <c r="F336" s="5"/>
      <c r="G336" s="3"/>
      <c r="H336" s="3"/>
      <c r="I336" s="3"/>
      <c r="J336" s="1"/>
      <c r="K336" s="774"/>
      <c r="L336" s="3"/>
      <c r="M336" s="1"/>
      <c r="N336" s="1"/>
    </row>
    <row r="337" spans="2:15" x14ac:dyDescent="0.2">
      <c r="B337" s="6"/>
      <c r="C337" s="2"/>
      <c r="D337" s="2"/>
      <c r="E337" s="2"/>
      <c r="F337" s="2"/>
      <c r="G337" s="2"/>
      <c r="H337" s="2"/>
      <c r="I337" s="2"/>
    </row>
    <row r="338" spans="2:15" x14ac:dyDescent="0.2">
      <c r="B338" s="6"/>
      <c r="C338" s="2"/>
      <c r="D338" s="2"/>
      <c r="E338" s="2"/>
      <c r="F338" s="2"/>
      <c r="G338" s="2"/>
      <c r="H338" s="2"/>
      <c r="I338" s="2"/>
    </row>
    <row r="339" spans="2:15" x14ac:dyDescent="0.2">
      <c r="B339" s="15"/>
      <c r="C339" s="2"/>
      <c r="D339" s="2"/>
      <c r="E339" s="2"/>
      <c r="F339" s="2"/>
      <c r="G339" s="2"/>
      <c r="H339" s="2"/>
      <c r="I339" s="2"/>
    </row>
    <row r="340" spans="2:15" x14ac:dyDescent="0.2">
      <c r="B340" s="6"/>
      <c r="C340" s="2"/>
      <c r="D340" s="2"/>
      <c r="E340" s="2"/>
      <c r="F340" s="2"/>
      <c r="G340" s="2"/>
      <c r="H340" s="2"/>
      <c r="I340" s="2"/>
    </row>
    <row r="341" spans="2:15" x14ac:dyDescent="0.2">
      <c r="B341" s="6"/>
      <c r="C341" s="2"/>
      <c r="D341" s="2"/>
      <c r="E341" s="2"/>
      <c r="F341" s="2"/>
      <c r="G341" s="2"/>
      <c r="H341" s="2"/>
      <c r="I341" s="2"/>
    </row>
    <row r="342" spans="2:15" x14ac:dyDescent="0.2">
      <c r="B342" s="15"/>
      <c r="C342" s="2"/>
      <c r="D342" s="2"/>
      <c r="E342" s="2"/>
      <c r="F342" s="2"/>
      <c r="G342" s="2"/>
      <c r="H342" s="2"/>
      <c r="I342" s="2"/>
    </row>
    <row r="343" spans="2:15" x14ac:dyDescent="0.2">
      <c r="B343" s="6"/>
      <c r="C343" s="2"/>
      <c r="D343" s="2"/>
      <c r="E343" s="2"/>
      <c r="F343" s="2"/>
      <c r="G343" s="2"/>
      <c r="H343" s="2"/>
      <c r="I343" s="2"/>
    </row>
    <row r="344" spans="2:15" x14ac:dyDescent="0.2">
      <c r="B344" s="6"/>
      <c r="C344" s="2"/>
      <c r="D344" s="2"/>
      <c r="E344" s="2"/>
      <c r="F344" s="2"/>
      <c r="G344" s="2"/>
      <c r="H344" s="2"/>
      <c r="I344" s="2"/>
    </row>
    <row r="345" spans="2:15" x14ac:dyDescent="0.2">
      <c r="B345" s="15"/>
      <c r="C345" s="2"/>
      <c r="D345" s="2"/>
      <c r="E345" s="2"/>
      <c r="F345" s="2"/>
      <c r="G345" s="2"/>
      <c r="H345" s="2"/>
      <c r="I345" s="2"/>
    </row>
    <row r="346" spans="2:15" x14ac:dyDescent="0.2">
      <c r="B346" s="6"/>
      <c r="C346" s="2"/>
      <c r="D346" s="2"/>
      <c r="E346" s="2"/>
      <c r="F346" s="2"/>
      <c r="G346" s="2"/>
      <c r="H346" s="2"/>
      <c r="I346" s="2"/>
    </row>
    <row r="347" spans="2:15" x14ac:dyDescent="0.2">
      <c r="B347" s="6"/>
      <c r="C347" s="2"/>
      <c r="D347" s="2"/>
      <c r="E347" s="2"/>
      <c r="F347" s="2"/>
      <c r="G347" s="2"/>
      <c r="H347" s="2"/>
      <c r="I347" s="2"/>
      <c r="J347" s="2"/>
      <c r="K347" s="2"/>
      <c r="L347" s="2"/>
      <c r="M347" s="2"/>
      <c r="N347" s="2"/>
      <c r="O347" s="2"/>
    </row>
    <row r="348" spans="2:15" x14ac:dyDescent="0.2">
      <c r="B348" s="6"/>
      <c r="C348" s="2"/>
      <c r="D348" s="2"/>
      <c r="E348" s="2"/>
      <c r="F348" s="2"/>
      <c r="G348" s="2"/>
      <c r="H348" s="2"/>
      <c r="I348" s="2"/>
    </row>
    <row r="349" spans="2:15" ht="26.25" customHeight="1" x14ac:dyDescent="0.2">
      <c r="B349" s="754"/>
      <c r="C349" s="754"/>
      <c r="D349" s="754"/>
      <c r="E349" s="30"/>
    </row>
    <row r="351" spans="2:15" x14ac:dyDescent="0.2">
      <c r="B351" s="4"/>
    </row>
    <row r="352" spans="2:15" x14ac:dyDescent="0.2">
      <c r="B352" s="5"/>
      <c r="C352" s="12"/>
      <c r="D352" s="12"/>
      <c r="E352" s="12"/>
      <c r="F352" s="12"/>
      <c r="G352" s="1"/>
      <c r="H352" s="1"/>
      <c r="I352" s="1"/>
      <c r="J352" s="1"/>
      <c r="K352" s="774"/>
      <c r="L352" s="1"/>
      <c r="M352" s="1"/>
      <c r="N352" s="1"/>
    </row>
    <row r="353" spans="2:15" x14ac:dyDescent="0.2">
      <c r="B353" s="5"/>
      <c r="C353" s="5"/>
      <c r="D353" s="13"/>
      <c r="E353" s="14"/>
      <c r="F353" s="5"/>
      <c r="G353" s="3"/>
      <c r="H353" s="3"/>
      <c r="I353" s="3"/>
      <c r="J353" s="1"/>
      <c r="K353" s="774"/>
      <c r="L353" s="3"/>
      <c r="M353" s="1"/>
      <c r="N353" s="1"/>
    </row>
    <row r="354" spans="2:15" x14ac:dyDescent="0.2">
      <c r="B354" s="6"/>
      <c r="C354" s="2"/>
      <c r="D354" s="2"/>
      <c r="E354" s="2"/>
      <c r="F354" s="2"/>
      <c r="G354" s="2"/>
      <c r="H354" s="2"/>
      <c r="I354" s="2"/>
    </row>
    <row r="355" spans="2:15" x14ac:dyDescent="0.2">
      <c r="B355" s="6"/>
      <c r="C355" s="2"/>
      <c r="D355" s="2"/>
      <c r="E355" s="2"/>
      <c r="F355" s="2"/>
      <c r="G355" s="2"/>
      <c r="H355" s="2"/>
      <c r="I355" s="2"/>
    </row>
    <row r="356" spans="2:15" x14ac:dyDescent="0.2">
      <c r="B356" s="15"/>
      <c r="C356" s="2"/>
      <c r="D356" s="2"/>
      <c r="E356" s="2"/>
      <c r="F356" s="2"/>
      <c r="G356" s="2"/>
      <c r="H356" s="2"/>
      <c r="I356" s="2"/>
    </row>
    <row r="357" spans="2:15" x14ac:dyDescent="0.2">
      <c r="B357" s="6"/>
      <c r="C357" s="2"/>
      <c r="D357" s="2"/>
      <c r="E357" s="2"/>
      <c r="F357" s="2"/>
      <c r="G357" s="2"/>
      <c r="H357" s="2"/>
      <c r="I357" s="2"/>
    </row>
    <row r="358" spans="2:15" x14ac:dyDescent="0.2">
      <c r="B358" s="6"/>
      <c r="C358" s="2"/>
      <c r="D358" s="2"/>
      <c r="E358" s="2"/>
      <c r="F358" s="2"/>
      <c r="G358" s="2"/>
      <c r="H358" s="2"/>
      <c r="I358" s="2"/>
    </row>
    <row r="359" spans="2:15" x14ac:dyDescent="0.2">
      <c r="B359" s="15"/>
      <c r="C359" s="2"/>
      <c r="D359" s="2"/>
      <c r="E359" s="2"/>
      <c r="F359" s="2"/>
      <c r="G359" s="2"/>
      <c r="H359" s="2"/>
      <c r="I359" s="2"/>
    </row>
    <row r="360" spans="2:15" x14ac:dyDescent="0.2">
      <c r="B360" s="6"/>
      <c r="C360" s="2"/>
      <c r="D360" s="2"/>
      <c r="E360" s="2"/>
      <c r="F360" s="2"/>
      <c r="G360" s="2"/>
      <c r="H360" s="2"/>
      <c r="I360" s="2"/>
    </row>
    <row r="361" spans="2:15" x14ac:dyDescent="0.2">
      <c r="B361" s="6"/>
      <c r="C361" s="2"/>
      <c r="D361" s="2"/>
      <c r="E361" s="2"/>
      <c r="F361" s="2"/>
      <c r="G361" s="2"/>
      <c r="H361" s="2"/>
      <c r="I361" s="2"/>
    </row>
    <row r="362" spans="2:15" x14ac:dyDescent="0.2">
      <c r="B362" s="15"/>
      <c r="C362" s="2"/>
      <c r="D362" s="2"/>
      <c r="E362" s="2"/>
      <c r="F362" s="2"/>
      <c r="G362" s="2"/>
      <c r="H362" s="2"/>
      <c r="I362" s="2"/>
    </row>
    <row r="363" spans="2:15" x14ac:dyDescent="0.2">
      <c r="B363" s="6"/>
      <c r="C363" s="2"/>
      <c r="D363" s="2"/>
      <c r="E363" s="2"/>
      <c r="F363" s="2"/>
      <c r="G363" s="2"/>
      <c r="H363" s="2"/>
      <c r="I363" s="2"/>
    </row>
    <row r="364" spans="2:15" x14ac:dyDescent="0.2">
      <c r="B364" s="6"/>
      <c r="C364" s="2"/>
      <c r="D364" s="2"/>
      <c r="E364" s="2"/>
      <c r="F364" s="2"/>
      <c r="G364" s="2"/>
      <c r="H364" s="2"/>
      <c r="I364" s="2"/>
      <c r="J364" s="2"/>
      <c r="K364" s="2"/>
      <c r="L364" s="2"/>
      <c r="M364" s="2"/>
      <c r="N364" s="2"/>
      <c r="O364" s="2"/>
    </row>
    <row r="365" spans="2:15" x14ac:dyDescent="0.2">
      <c r="B365" s="6"/>
      <c r="C365" s="2"/>
      <c r="D365" s="2"/>
      <c r="E365" s="2"/>
      <c r="F365" s="2"/>
      <c r="G365" s="2"/>
      <c r="H365" s="2"/>
      <c r="I365" s="2"/>
    </row>
    <row r="366" spans="2:15" ht="26.25" customHeight="1" x14ac:dyDescent="0.2">
      <c r="B366" s="754"/>
      <c r="C366" s="754"/>
      <c r="D366" s="754"/>
      <c r="E366" s="30"/>
    </row>
  </sheetData>
  <sheetProtection password="DBB9" sheet="1" objects="1" scenarios="1"/>
  <mergeCells count="71">
    <mergeCell ref="B366:D366"/>
    <mergeCell ref="B332:D332"/>
    <mergeCell ref="B349:D349"/>
    <mergeCell ref="B298:D298"/>
    <mergeCell ref="B315:D315"/>
    <mergeCell ref="B109:D109"/>
    <mergeCell ref="G75:I75"/>
    <mergeCell ref="K61:K62"/>
    <mergeCell ref="K352:K353"/>
    <mergeCell ref="K335:K336"/>
    <mergeCell ref="K214:K215"/>
    <mergeCell ref="K301:K302"/>
    <mergeCell ref="K318:K319"/>
    <mergeCell ref="K284:K285"/>
    <mergeCell ref="K250:K251"/>
    <mergeCell ref="K267:K268"/>
    <mergeCell ref="B281:D281"/>
    <mergeCell ref="K95:K96"/>
    <mergeCell ref="K112:K113"/>
    <mergeCell ref="K129:K130"/>
    <mergeCell ref="K146:K147"/>
    <mergeCell ref="G109:I109"/>
    <mergeCell ref="Q97:R97"/>
    <mergeCell ref="K232:K233"/>
    <mergeCell ref="K180:K181"/>
    <mergeCell ref="Q114:R114"/>
    <mergeCell ref="Q216:R216"/>
    <mergeCell ref="Q165:R165"/>
    <mergeCell ref="K163:K164"/>
    <mergeCell ref="K197:K198"/>
    <mergeCell ref="Q80:R80"/>
    <mergeCell ref="G92:I92"/>
    <mergeCell ref="B92:D92"/>
    <mergeCell ref="Q11:R11"/>
    <mergeCell ref="K26:K27"/>
    <mergeCell ref="Q28:R28"/>
    <mergeCell ref="Q45:R45"/>
    <mergeCell ref="Q63:R63"/>
    <mergeCell ref="A59:O59"/>
    <mergeCell ref="B75:D75"/>
    <mergeCell ref="K78:K79"/>
    <mergeCell ref="B126:D126"/>
    <mergeCell ref="B264:D264"/>
    <mergeCell ref="G228:I228"/>
    <mergeCell ref="G177:I177"/>
    <mergeCell ref="G126:I126"/>
    <mergeCell ref="B177:D177"/>
    <mergeCell ref="G211:I211"/>
    <mergeCell ref="G194:I194"/>
    <mergeCell ref="B160:D160"/>
    <mergeCell ref="B194:D194"/>
    <mergeCell ref="B143:D143"/>
    <mergeCell ref="B211:D211"/>
    <mergeCell ref="B228:D228"/>
    <mergeCell ref="B246:D246"/>
    <mergeCell ref="A6:O6"/>
    <mergeCell ref="Q199:R199"/>
    <mergeCell ref="B57:D57"/>
    <mergeCell ref="G57:I57"/>
    <mergeCell ref="A3:O4"/>
    <mergeCell ref="G40:I40"/>
    <mergeCell ref="K43:K44"/>
    <mergeCell ref="B23:D23"/>
    <mergeCell ref="G23:I23"/>
    <mergeCell ref="B40:D40"/>
    <mergeCell ref="K9:K10"/>
    <mergeCell ref="Q131:R131"/>
    <mergeCell ref="G143:I143"/>
    <mergeCell ref="Q148:R148"/>
    <mergeCell ref="G160:I160"/>
    <mergeCell ref="Q182:R182"/>
  </mergeCells>
  <phoneticPr fontId="0" type="noConversion"/>
  <pageMargins left="0.75" right="0.75" top="1" bottom="1" header="0.5" footer="0.5"/>
  <pageSetup paperSize="9" orientation="portrait" horizontalDpi="4294967293"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tabColor theme="6" tint="0.39997558519241921"/>
  </sheetPr>
  <dimension ref="A1:N16"/>
  <sheetViews>
    <sheetView workbookViewId="0">
      <selection activeCell="T33" sqref="T33"/>
    </sheetView>
  </sheetViews>
  <sheetFormatPr defaultRowHeight="12.75" x14ac:dyDescent="0.2"/>
  <cols>
    <col min="1" max="1" width="33.140625" style="7" customWidth="1"/>
    <col min="2" max="15" width="9.7109375" style="7" customWidth="1"/>
    <col min="16" max="16384" width="9.140625" style="7"/>
  </cols>
  <sheetData>
    <row r="1" spans="1:14" ht="26.25" x14ac:dyDescent="0.2">
      <c r="A1" s="31" t="s">
        <v>589</v>
      </c>
    </row>
    <row r="3" spans="1:14" x14ac:dyDescent="0.2">
      <c r="A3" s="751" t="s">
        <v>72</v>
      </c>
      <c r="B3" s="777"/>
      <c r="C3" s="777"/>
      <c r="D3" s="777"/>
      <c r="E3" s="777"/>
      <c r="F3" s="777"/>
      <c r="G3" s="777"/>
      <c r="H3" s="777"/>
      <c r="I3" s="777"/>
      <c r="J3" s="777"/>
      <c r="K3" s="777"/>
      <c r="L3" s="777"/>
      <c r="M3" s="777"/>
      <c r="N3" s="777"/>
    </row>
    <row r="4" spans="1:14" ht="88.5" customHeight="1" x14ac:dyDescent="0.2">
      <c r="A4" s="777"/>
      <c r="B4" s="777"/>
      <c r="C4" s="777"/>
      <c r="D4" s="777"/>
      <c r="E4" s="777"/>
      <c r="F4" s="777"/>
      <c r="G4" s="777"/>
      <c r="H4" s="777"/>
      <c r="I4" s="777"/>
      <c r="J4" s="777"/>
      <c r="K4" s="777"/>
      <c r="L4" s="777"/>
      <c r="M4" s="777"/>
      <c r="N4" s="777"/>
    </row>
    <row r="5" spans="1:14" x14ac:dyDescent="0.2">
      <c r="A5" s="10"/>
      <c r="B5" s="10"/>
      <c r="C5" s="10"/>
      <c r="D5" s="10"/>
      <c r="E5" s="10"/>
      <c r="F5" s="10"/>
      <c r="G5" s="10"/>
      <c r="H5" s="10"/>
      <c r="I5" s="10"/>
      <c r="J5" s="10"/>
      <c r="K5" s="10"/>
      <c r="L5" s="10"/>
      <c r="M5" s="10"/>
      <c r="N5" s="10"/>
    </row>
    <row r="6" spans="1:14" ht="18.75" thickBot="1" x14ac:dyDescent="0.25">
      <c r="A6" s="10"/>
      <c r="B6" s="816" t="s">
        <v>431</v>
      </c>
      <c r="C6" s="817"/>
      <c r="D6" s="817"/>
      <c r="E6" s="817"/>
      <c r="F6" s="817"/>
      <c r="G6" s="817"/>
      <c r="H6" s="817"/>
      <c r="I6" s="817"/>
      <c r="J6" s="817"/>
      <c r="K6" s="817"/>
      <c r="L6" s="817"/>
      <c r="M6" s="817"/>
      <c r="N6" s="817"/>
    </row>
    <row r="7" spans="1:14" ht="15" x14ac:dyDescent="0.2">
      <c r="A7" s="10"/>
      <c r="B7" s="764" t="s">
        <v>420</v>
      </c>
      <c r="C7" s="836"/>
      <c r="D7" s="837"/>
      <c r="E7" s="763" t="s">
        <v>421</v>
      </c>
      <c r="F7" s="763"/>
      <c r="G7" s="763"/>
      <c r="H7" s="763"/>
      <c r="I7" s="763"/>
      <c r="J7" s="763"/>
      <c r="K7" s="763"/>
      <c r="L7" s="763"/>
      <c r="M7" s="763"/>
      <c r="N7" s="763"/>
    </row>
    <row r="8" spans="1:14" x14ac:dyDescent="0.2">
      <c r="A8" s="275" t="s">
        <v>419</v>
      </c>
      <c r="B8" s="239">
        <f>'Function Scoring'!P10</f>
        <v>0</v>
      </c>
      <c r="C8" s="41">
        <f>'Function Scoring'!Q10</f>
        <v>0</v>
      </c>
      <c r="D8" s="240">
        <f>'Function Scoring'!R10</f>
        <v>0</v>
      </c>
      <c r="E8" s="241" t="str">
        <f>'Function Scoring'!F10</f>
        <v xml:space="preserve">Stream A - Current </v>
      </c>
      <c r="F8" s="241" t="str">
        <f>'Function Scoring'!G10</f>
        <v>Stream A - Potential</v>
      </c>
      <c r="G8" s="241">
        <f>'Function Scoring'!H10</f>
        <v>0</v>
      </c>
      <c r="H8" s="241">
        <f>'Function Scoring'!I10</f>
        <v>0</v>
      </c>
      <c r="I8" s="241">
        <f>'Function Scoring'!J10</f>
        <v>0</v>
      </c>
      <c r="J8" s="241">
        <f>'Function Scoring'!K10</f>
        <v>0</v>
      </c>
      <c r="K8" s="241">
        <f>'Function Scoring'!L10</f>
        <v>0</v>
      </c>
      <c r="L8" s="241">
        <f>'Function Scoring'!M10</f>
        <v>0</v>
      </c>
      <c r="M8" s="241">
        <f>'Function Scoring'!N10</f>
        <v>0</v>
      </c>
      <c r="N8" s="241">
        <f>'Function Scoring'!O10</f>
        <v>0</v>
      </c>
    </row>
    <row r="9" spans="1:14" x14ac:dyDescent="0.2">
      <c r="A9" s="275" t="s">
        <v>321</v>
      </c>
      <c r="B9" s="244">
        <f>SUM(Vmci!D17:D34)</f>
        <v>0</v>
      </c>
      <c r="C9" s="242">
        <f>SUM(Vmci!E17:E34)</f>
        <v>0</v>
      </c>
      <c r="D9" s="245">
        <f>SUM(Vmci!F17:F34)</f>
        <v>0</v>
      </c>
      <c r="E9" s="207">
        <f>SUM(Vmci!G17:G34)</f>
        <v>0</v>
      </c>
      <c r="F9" s="205">
        <f>SUM(Vmci!H17:H34)</f>
        <v>0</v>
      </c>
      <c r="G9" s="205">
        <f>SUM(Vmci!I17:I34)</f>
        <v>0</v>
      </c>
      <c r="H9" s="205">
        <f>SUM(Vmci!J17:J34)</f>
        <v>0</v>
      </c>
      <c r="I9" s="205">
        <f>SUM(Vmci!K17:K34)</f>
        <v>0</v>
      </c>
      <c r="J9" s="205">
        <f>SUM(Vmci!L17:L34)</f>
        <v>0</v>
      </c>
      <c r="K9" s="205">
        <f>SUM(Vmci!M17:M34)</f>
        <v>0</v>
      </c>
      <c r="L9" s="205">
        <f>SUM(Vmci!N17:N34)</f>
        <v>0</v>
      </c>
      <c r="M9" s="205">
        <f>SUM(Vmci!O17:O34)</f>
        <v>0</v>
      </c>
      <c r="N9" s="205">
        <f>SUM(Vmci!P17:P34)</f>
        <v>0</v>
      </c>
    </row>
    <row r="10" spans="1:14" x14ac:dyDescent="0.2">
      <c r="A10" s="275" t="s">
        <v>339</v>
      </c>
      <c r="B10" s="244">
        <f>SUM(Vmci!D36:D47)</f>
        <v>0</v>
      </c>
      <c r="C10" s="242">
        <f>SUM(Vmci!E36:E47)</f>
        <v>0</v>
      </c>
      <c r="D10" s="245">
        <f>SUM(Vmci!F36:F47)</f>
        <v>0</v>
      </c>
      <c r="E10" s="207">
        <f>SUM(Vmci!G36:G47)</f>
        <v>0</v>
      </c>
      <c r="F10" s="205">
        <f>SUM(Vmci!H36:H47)</f>
        <v>0</v>
      </c>
      <c r="G10" s="205">
        <f>SUM(Vmci!I36:I47)</f>
        <v>0</v>
      </c>
      <c r="H10" s="205">
        <f>SUM(Vmci!J36:J47)</f>
        <v>0</v>
      </c>
      <c r="I10" s="205">
        <f>SUM(Vmci!K36:K47)</f>
        <v>0</v>
      </c>
      <c r="J10" s="205">
        <f>SUM(Vmci!L36:L47)</f>
        <v>0</v>
      </c>
      <c r="K10" s="205">
        <f>SUM(Vmci!M36:M47)</f>
        <v>0</v>
      </c>
      <c r="L10" s="205">
        <f>SUM(Vmci!N36:N47)</f>
        <v>0</v>
      </c>
      <c r="M10" s="205">
        <f>SUM(Vmci!O36:O47)</f>
        <v>0</v>
      </c>
      <c r="N10" s="205">
        <f>SUM(Vmci!P36:P47)</f>
        <v>0</v>
      </c>
    </row>
    <row r="11" spans="1:14" x14ac:dyDescent="0.2">
      <c r="A11" s="275" t="s">
        <v>328</v>
      </c>
      <c r="B11" s="244">
        <f>SUM(Vmci!D49:D84)</f>
        <v>0</v>
      </c>
      <c r="C11" s="242">
        <f>SUM(Vmci!E49:E84)</f>
        <v>0</v>
      </c>
      <c r="D11" s="245">
        <f>SUM(Vmci!F49:F84)</f>
        <v>0</v>
      </c>
      <c r="E11" s="207">
        <f>SUM(Vmci!G49:G84)</f>
        <v>0</v>
      </c>
      <c r="F11" s="205">
        <f>SUM(Vmci!H49:H84)</f>
        <v>0</v>
      </c>
      <c r="G11" s="205">
        <f>SUM(Vmci!I49:I84)</f>
        <v>0</v>
      </c>
      <c r="H11" s="205">
        <f>SUM(Vmci!J49:J84)</f>
        <v>0</v>
      </c>
      <c r="I11" s="205">
        <f>SUM(Vmci!K49:K84)</f>
        <v>0</v>
      </c>
      <c r="J11" s="205">
        <f>SUM(Vmci!L49:L84)</f>
        <v>0</v>
      </c>
      <c r="K11" s="205">
        <f>SUM(Vmci!M49:M84)</f>
        <v>0</v>
      </c>
      <c r="L11" s="205">
        <f>SUM(Vmci!N49:N84)</f>
        <v>0</v>
      </c>
      <c r="M11" s="205">
        <f>SUM(Vmci!O49:O84)</f>
        <v>0</v>
      </c>
      <c r="N11" s="205">
        <f>SUM(Vmci!P49:P84)</f>
        <v>0</v>
      </c>
    </row>
    <row r="12" spans="1:14" s="4" customFormat="1" x14ac:dyDescent="0.2">
      <c r="A12" s="275" t="s">
        <v>71</v>
      </c>
      <c r="B12" s="246">
        <f t="shared" ref="B12:N12" si="0">SUM(B9:B11)</f>
        <v>0</v>
      </c>
      <c r="C12" s="243">
        <f t="shared" si="0"/>
        <v>0</v>
      </c>
      <c r="D12" s="247">
        <f t="shared" si="0"/>
        <v>0</v>
      </c>
      <c r="E12" s="219">
        <f t="shared" si="0"/>
        <v>0</v>
      </c>
      <c r="F12" s="218">
        <f t="shared" si="0"/>
        <v>0</v>
      </c>
      <c r="G12" s="218">
        <f t="shared" si="0"/>
        <v>0</v>
      </c>
      <c r="H12" s="218">
        <f t="shared" si="0"/>
        <v>0</v>
      </c>
      <c r="I12" s="218">
        <f t="shared" si="0"/>
        <v>0</v>
      </c>
      <c r="J12" s="218">
        <f t="shared" si="0"/>
        <v>0</v>
      </c>
      <c r="K12" s="218">
        <f t="shared" si="0"/>
        <v>0</v>
      </c>
      <c r="L12" s="218">
        <f t="shared" si="0"/>
        <v>0</v>
      </c>
      <c r="M12" s="218">
        <f t="shared" si="0"/>
        <v>0</v>
      </c>
      <c r="N12" s="218">
        <f t="shared" si="0"/>
        <v>0</v>
      </c>
    </row>
    <row r="13" spans="1:14" s="4" customFormat="1" x14ac:dyDescent="0.2">
      <c r="A13" s="279"/>
      <c r="B13" s="220"/>
      <c r="C13" s="221"/>
      <c r="D13" s="222"/>
      <c r="E13" s="221"/>
      <c r="F13" s="221"/>
      <c r="G13" s="221"/>
      <c r="H13" s="221"/>
      <c r="I13" s="221"/>
      <c r="J13" s="221"/>
      <c r="K13" s="221"/>
      <c r="L13" s="221"/>
      <c r="M13" s="221"/>
      <c r="N13" s="221"/>
    </row>
    <row r="14" spans="1:14" x14ac:dyDescent="0.2">
      <c r="B14" s="52"/>
      <c r="D14" s="53"/>
    </row>
    <row r="15" spans="1:14" x14ac:dyDescent="0.2">
      <c r="A15" s="279" t="s">
        <v>388</v>
      </c>
      <c r="B15" s="641" t="str">
        <f>IF(Vmci!S15="SB", 6, IF(Vmci!S15="HB", 18, "hard or soft-bottomed?"))</f>
        <v>hard or soft-bottomed?</v>
      </c>
      <c r="C15" s="7" t="str">
        <f>IF(Vmci!T15="SB", 6, IF(Vmci!T15="HB", 18, "hard or soft-bottomed?"))</f>
        <v>hard or soft-bottomed?</v>
      </c>
      <c r="D15" s="53" t="str">
        <f>IF(Vmci!U15="SB", 6, IF(Vmci!U15="HB", 18, "hard or soft-bottomed?"))</f>
        <v>hard or soft-bottomed?</v>
      </c>
      <c r="E15" s="7" t="str">
        <f>IF(Vmci!V15="SB", 6, IF(Vmci!V15="HB", 18, "hard or soft-bottomed?"))</f>
        <v>hard or soft-bottomed?</v>
      </c>
      <c r="F15" s="7" t="str">
        <f>IF(Vmci!W15="SB", 6, IF(Vmci!W15="HB", 18, "hard or soft-bottomed?"))</f>
        <v>hard or soft-bottomed?</v>
      </c>
      <c r="G15" s="7" t="str">
        <f>IF(Vmci!X15="SB", 6, IF(Vmci!X15="HB", 18, "hard or soft-bottomed?"))</f>
        <v>hard or soft-bottomed?</v>
      </c>
      <c r="H15" s="7" t="str">
        <f>IF(Vmci!Y15="SB", 6, IF(Vmci!Y15="HB", 18, "hard or soft-bottomed?"))</f>
        <v>hard or soft-bottomed?</v>
      </c>
      <c r="I15" s="7" t="str">
        <f>IF(Vmci!Z15="SB", 6, IF(Vmci!Z15="HB", 18, "hard or soft-bottomed?"))</f>
        <v>hard or soft-bottomed?</v>
      </c>
      <c r="J15" s="7" t="str">
        <f>IF(Vmci!AA15="SB", 6, IF(Vmci!AA15="HB", 18, "hard or soft-bottomed?"))</f>
        <v>hard or soft-bottomed?</v>
      </c>
      <c r="K15" s="7" t="str">
        <f>IF(Vmci!AB15="SB", 6, IF(Vmci!AB15="HB", 18, "hard or soft-bottomed?"))</f>
        <v>hard or soft-bottomed?</v>
      </c>
      <c r="L15" s="7" t="str">
        <f>IF(Vmci!AC15="SB", 6, IF(Vmci!AC15="HB", 18, "hard or soft-bottomed?"))</f>
        <v>hard or soft-bottomed?</v>
      </c>
      <c r="M15" s="7" t="str">
        <f>IF(Vmci!AD15="SB", 6, IF(Vmci!AD15="HB", 18, "hard or soft-bottomed?"))</f>
        <v>hard or soft-bottomed?</v>
      </c>
      <c r="N15" s="7" t="str">
        <f>IF(Vmci!AE15="SB", 6, IF(Vmci!AE15="HB", 18, "hard or soft-bottomed?"))</f>
        <v>hard or soft-bottomed?</v>
      </c>
    </row>
    <row r="16" spans="1:14" ht="19.5" thickBot="1" x14ac:dyDescent="0.25">
      <c r="A16" s="642" t="s">
        <v>439</v>
      </c>
      <c r="B16" s="48" t="e">
        <f>IF(B12/B15&gt;1, 1, B12/B15)</f>
        <v>#VALUE!</v>
      </c>
      <c r="C16" s="49" t="e">
        <f t="shared" ref="C16:N16" si="1">IF(C12/C15&gt;1, 1, C12/C15)</f>
        <v>#VALUE!</v>
      </c>
      <c r="D16" s="50" t="e">
        <f t="shared" si="1"/>
        <v>#VALUE!</v>
      </c>
      <c r="E16" s="7" t="e">
        <f t="shared" si="1"/>
        <v>#VALUE!</v>
      </c>
      <c r="F16" s="7" t="e">
        <f t="shared" si="1"/>
        <v>#VALUE!</v>
      </c>
      <c r="G16" s="7" t="e">
        <f t="shared" si="1"/>
        <v>#VALUE!</v>
      </c>
      <c r="H16" s="7" t="e">
        <f t="shared" si="1"/>
        <v>#VALUE!</v>
      </c>
      <c r="I16" s="7" t="e">
        <f t="shared" si="1"/>
        <v>#VALUE!</v>
      </c>
      <c r="J16" s="7" t="e">
        <f t="shared" si="1"/>
        <v>#VALUE!</v>
      </c>
      <c r="K16" s="7" t="e">
        <f t="shared" si="1"/>
        <v>#VALUE!</v>
      </c>
      <c r="L16" s="7" t="e">
        <f t="shared" si="1"/>
        <v>#VALUE!</v>
      </c>
      <c r="M16" s="7" t="e">
        <f t="shared" si="1"/>
        <v>#VALUE!</v>
      </c>
      <c r="N16" s="7" t="e">
        <f t="shared" si="1"/>
        <v>#VALUE!</v>
      </c>
    </row>
  </sheetData>
  <sheetProtection password="DBB9" sheet="1" objects="1" scenarios="1"/>
  <dataConsolidate/>
  <mergeCells count="4">
    <mergeCell ref="A3:N4"/>
    <mergeCell ref="B7:D7"/>
    <mergeCell ref="E7:N7"/>
    <mergeCell ref="B6:N6"/>
  </mergeCells>
  <phoneticPr fontId="0"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3">
    <tabColor theme="6" tint="0.39997558519241921"/>
  </sheetPr>
  <dimension ref="A1:AN24"/>
  <sheetViews>
    <sheetView zoomScale="75" workbookViewId="0">
      <selection activeCell="O45" sqref="O45"/>
    </sheetView>
  </sheetViews>
  <sheetFormatPr defaultRowHeight="12.75" x14ac:dyDescent="0.2"/>
  <cols>
    <col min="1" max="1" width="43.7109375" style="7" customWidth="1"/>
    <col min="2" max="2" width="23.140625" style="7" customWidth="1"/>
    <col min="3" max="3" width="9.85546875" style="7" customWidth="1"/>
    <col min="4" max="4" width="9.140625" style="7"/>
    <col min="5" max="5" width="4.140625" style="7" customWidth="1"/>
    <col min="6" max="7" width="9.140625" style="7"/>
    <col min="8" max="8" width="4.140625" style="7" customWidth="1"/>
    <col min="9" max="9" width="9.140625" style="7"/>
    <col min="10" max="10" width="11.5703125" style="7" bestFit="1" customWidth="1"/>
    <col min="11" max="11" width="7.7109375" style="7" customWidth="1"/>
    <col min="12" max="12" width="11.5703125" style="7" bestFit="1" customWidth="1"/>
    <col min="13" max="13" width="11.5703125" style="7" customWidth="1"/>
    <col min="14" max="14" width="4.140625" style="7" customWidth="1"/>
    <col min="15" max="15" width="11.5703125" style="7" bestFit="1" customWidth="1"/>
    <col min="16" max="16" width="11.5703125" style="7" customWidth="1"/>
    <col min="17" max="17" width="4.140625" style="7" customWidth="1"/>
    <col min="18" max="18" width="11.5703125" style="7" bestFit="1" customWidth="1"/>
    <col min="19" max="19" width="11.5703125" style="7" customWidth="1"/>
    <col min="20" max="20" width="4.140625" style="7" customWidth="1"/>
    <col min="21" max="21" width="11.5703125" style="7" bestFit="1" customWidth="1"/>
    <col min="22" max="22" width="11.5703125" style="7" customWidth="1"/>
    <col min="23" max="23" width="4.140625" style="7" customWidth="1"/>
    <col min="24" max="24" width="11.5703125" style="7" bestFit="1" customWidth="1"/>
    <col min="25" max="25" width="11.5703125" style="7" customWidth="1"/>
    <col min="26" max="26" width="4.140625" style="7" customWidth="1"/>
    <col min="27" max="27" width="11.5703125" style="7" bestFit="1" customWidth="1"/>
    <col min="28" max="28" width="11.5703125" style="7" customWidth="1"/>
    <col min="29" max="29" width="4.140625" style="7" customWidth="1"/>
    <col min="30" max="31" width="11.5703125" style="7" customWidth="1"/>
    <col min="32" max="32" width="4.140625" style="7" customWidth="1"/>
    <col min="33" max="33" width="11.5703125" style="7" bestFit="1" customWidth="1"/>
    <col min="34" max="34" width="11.5703125" style="7" customWidth="1"/>
    <col min="35" max="35" width="4.140625" style="7" customWidth="1"/>
    <col min="36" max="36" width="11.5703125" style="7" bestFit="1" customWidth="1"/>
    <col min="37" max="37" width="11.5703125" style="7" customWidth="1"/>
    <col min="38" max="38" width="4.140625" style="7" customWidth="1"/>
    <col min="39" max="39" width="11.5703125" style="7" bestFit="1" customWidth="1"/>
    <col min="40" max="16384" width="9.140625" style="7"/>
  </cols>
  <sheetData>
    <row r="1" spans="1:40" ht="26.25" x14ac:dyDescent="0.2">
      <c r="A1" s="31" t="s">
        <v>80</v>
      </c>
    </row>
    <row r="3" spans="1:40" ht="18" x14ac:dyDescent="0.2">
      <c r="A3" s="835" t="s">
        <v>597</v>
      </c>
      <c r="B3" s="838"/>
      <c r="C3" s="838"/>
      <c r="D3" s="838"/>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row>
    <row r="4" spans="1:40" ht="90.75" customHeight="1" x14ac:dyDescent="0.2">
      <c r="A4" s="838"/>
      <c r="B4" s="838"/>
      <c r="C4" s="838"/>
      <c r="D4" s="838"/>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row>
    <row r="5" spans="1:40" ht="18.75" thickBot="1" x14ac:dyDescent="0.25">
      <c r="D5" s="422"/>
      <c r="E5" s="422"/>
      <c r="F5" s="422"/>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c r="AM5" s="423"/>
    </row>
    <row r="6" spans="1:40" ht="15" x14ac:dyDescent="0.2">
      <c r="C6" s="764" t="s">
        <v>420</v>
      </c>
      <c r="D6" s="760"/>
      <c r="E6" s="760"/>
      <c r="F6" s="760"/>
      <c r="G6" s="760"/>
      <c r="H6" s="760"/>
      <c r="I6" s="760"/>
      <c r="J6" s="761"/>
      <c r="L6" s="764" t="s">
        <v>421</v>
      </c>
      <c r="M6" s="836"/>
      <c r="N6" s="836"/>
      <c r="O6" s="836"/>
      <c r="P6" s="836"/>
      <c r="Q6" s="836"/>
      <c r="R6" s="836"/>
      <c r="S6" s="836"/>
      <c r="T6" s="836"/>
      <c r="U6" s="836"/>
      <c r="V6" s="836"/>
      <c r="W6" s="836"/>
      <c r="X6" s="836"/>
      <c r="Y6" s="836"/>
      <c r="Z6" s="836"/>
      <c r="AA6" s="836"/>
      <c r="AB6" s="836"/>
      <c r="AC6" s="836"/>
      <c r="AD6" s="836"/>
      <c r="AE6" s="836"/>
      <c r="AF6" s="836"/>
      <c r="AG6" s="836"/>
      <c r="AH6" s="836"/>
      <c r="AI6" s="836"/>
      <c r="AJ6" s="836"/>
      <c r="AK6" s="836"/>
      <c r="AL6" s="836"/>
      <c r="AM6" s="836"/>
      <c r="AN6" s="449"/>
    </row>
    <row r="7" spans="1:40" s="4" customFormat="1" x14ac:dyDescent="0.2">
      <c r="C7" s="757">
        <f>'Function Scoring'!P10</f>
        <v>0</v>
      </c>
      <c r="D7" s="756"/>
      <c r="E7" s="316"/>
      <c r="F7" s="755">
        <f>'Function Scoring'!Q10</f>
        <v>0</v>
      </c>
      <c r="G7" s="755"/>
      <c r="H7" s="316"/>
      <c r="I7" s="755">
        <f>'Function Scoring'!R10</f>
        <v>0</v>
      </c>
      <c r="J7" s="758"/>
      <c r="K7" s="450"/>
      <c r="L7" s="787" t="str">
        <f>'Function Scoring'!F10</f>
        <v xml:space="preserve">Stream A - Current </v>
      </c>
      <c r="M7" s="788"/>
      <c r="N7" s="340"/>
      <c r="O7" s="789" t="str">
        <f>'Function Scoring'!G10</f>
        <v>Stream A - Potential</v>
      </c>
      <c r="P7" s="790"/>
      <c r="Q7" s="358"/>
      <c r="R7" s="789">
        <f>'Function Scoring'!H10</f>
        <v>0</v>
      </c>
      <c r="S7" s="790"/>
      <c r="T7" s="358"/>
      <c r="U7" s="789">
        <f>'Function Scoring'!I10</f>
        <v>0</v>
      </c>
      <c r="V7" s="790"/>
      <c r="W7" s="358"/>
      <c r="X7" s="789">
        <f>'Function Scoring'!J10</f>
        <v>0</v>
      </c>
      <c r="Y7" s="790"/>
      <c r="Z7" s="358"/>
      <c r="AA7" s="789">
        <f>'Function Scoring'!K10</f>
        <v>0</v>
      </c>
      <c r="AB7" s="790"/>
      <c r="AC7" s="358"/>
      <c r="AD7" s="789">
        <f>'Function Scoring'!L10</f>
        <v>0</v>
      </c>
      <c r="AE7" s="790"/>
      <c r="AF7" s="358"/>
      <c r="AG7" s="789">
        <f>'Function Scoring'!M10</f>
        <v>0</v>
      </c>
      <c r="AH7" s="790"/>
      <c r="AI7" s="358"/>
      <c r="AJ7" s="789">
        <f>'Function Scoring'!N10</f>
        <v>0</v>
      </c>
      <c r="AK7" s="790"/>
      <c r="AL7" s="358"/>
      <c r="AM7" s="791">
        <f>'Function Scoring'!O10</f>
        <v>0</v>
      </c>
      <c r="AN7" s="758"/>
    </row>
    <row r="8" spans="1:40" s="4" customFormat="1" x14ac:dyDescent="0.2">
      <c r="A8" s="4" t="s">
        <v>494</v>
      </c>
      <c r="B8" s="41" t="s">
        <v>303</v>
      </c>
      <c r="C8" s="160" t="s">
        <v>2</v>
      </c>
      <c r="D8" s="4" t="s">
        <v>3</v>
      </c>
      <c r="E8" s="399"/>
      <c r="F8" s="4" t="s">
        <v>2</v>
      </c>
      <c r="G8" s="4" t="s">
        <v>3</v>
      </c>
      <c r="H8" s="399"/>
      <c r="I8" s="4" t="s">
        <v>2</v>
      </c>
      <c r="J8" s="400" t="s">
        <v>3</v>
      </c>
      <c r="L8" s="160" t="s">
        <v>2</v>
      </c>
      <c r="M8" s="4" t="s">
        <v>3</v>
      </c>
      <c r="N8" s="357"/>
      <c r="O8" s="4" t="s">
        <v>2</v>
      </c>
      <c r="P8" s="4" t="s">
        <v>3</v>
      </c>
      <c r="R8" s="4" t="s">
        <v>2</v>
      </c>
      <c r="S8" s="4" t="s">
        <v>3</v>
      </c>
      <c r="U8" s="4" t="s">
        <v>2</v>
      </c>
      <c r="V8" s="4" t="s">
        <v>3</v>
      </c>
      <c r="X8" s="4" t="s">
        <v>2</v>
      </c>
      <c r="Y8" s="4" t="s">
        <v>3</v>
      </c>
      <c r="AA8" s="4" t="s">
        <v>2</v>
      </c>
      <c r="AB8" s="4" t="s">
        <v>3</v>
      </c>
      <c r="AD8" s="4" t="s">
        <v>2</v>
      </c>
      <c r="AE8" s="4" t="s">
        <v>3</v>
      </c>
      <c r="AG8" s="4" t="s">
        <v>2</v>
      </c>
      <c r="AH8" s="4" t="s">
        <v>3</v>
      </c>
      <c r="AJ8" s="4" t="s">
        <v>2</v>
      </c>
      <c r="AK8" s="4" t="s">
        <v>3</v>
      </c>
      <c r="AM8" s="4" t="s">
        <v>2</v>
      </c>
      <c r="AN8" s="161" t="s">
        <v>3</v>
      </c>
    </row>
    <row r="9" spans="1:40" ht="25.5" x14ac:dyDescent="0.2">
      <c r="A9" s="10" t="s">
        <v>81</v>
      </c>
      <c r="B9" s="41">
        <v>1</v>
      </c>
      <c r="C9" s="380">
        <f>Vrough!C9</f>
        <v>0</v>
      </c>
      <c r="D9" s="131">
        <f>$B9*C9</f>
        <v>0</v>
      </c>
      <c r="E9" s="131"/>
      <c r="F9" s="131">
        <f>Vrough!F9</f>
        <v>0</v>
      </c>
      <c r="G9" s="131">
        <f>$B9*F9</f>
        <v>0</v>
      </c>
      <c r="H9" s="228"/>
      <c r="I9" s="228">
        <f>Vrough!I9</f>
        <v>0</v>
      </c>
      <c r="J9" s="113">
        <f>$B9*I9</f>
        <v>0</v>
      </c>
      <c r="L9" s="452">
        <f>Vrough!L9</f>
        <v>0</v>
      </c>
      <c r="M9" s="131">
        <f>$B9*L9</f>
        <v>0</v>
      </c>
      <c r="N9" s="453"/>
      <c r="O9" s="454">
        <f>Vrough!O9</f>
        <v>0</v>
      </c>
      <c r="P9" s="455">
        <f>$B9*O9</f>
        <v>0</v>
      </c>
      <c r="Q9" s="454"/>
      <c r="R9" s="454">
        <f>Vrough!R9</f>
        <v>0</v>
      </c>
      <c r="S9" s="455">
        <f>$B9*R9</f>
        <v>0</v>
      </c>
      <c r="T9" s="454"/>
      <c r="U9" s="454">
        <f>Vrough!U9</f>
        <v>0</v>
      </c>
      <c r="V9" s="455">
        <f>$B9*U9</f>
        <v>0</v>
      </c>
      <c r="W9" s="454"/>
      <c r="X9" s="454">
        <f>Vrough!X9</f>
        <v>0</v>
      </c>
      <c r="Y9" s="455">
        <f>$B9*X9</f>
        <v>0</v>
      </c>
      <c r="Z9" s="454"/>
      <c r="AA9" s="454">
        <f>Vrough!AA9</f>
        <v>0</v>
      </c>
      <c r="AB9" s="455">
        <f>$B9*AA9</f>
        <v>0</v>
      </c>
      <c r="AC9" s="454"/>
      <c r="AD9" s="454">
        <f>Vrough!AD9</f>
        <v>0</v>
      </c>
      <c r="AE9" s="455">
        <f>$B9*AD9</f>
        <v>0</v>
      </c>
      <c r="AF9" s="454"/>
      <c r="AG9" s="454">
        <f>Vrough!AG9</f>
        <v>0</v>
      </c>
      <c r="AH9" s="455">
        <f>$B9*AG9</f>
        <v>0</v>
      </c>
      <c r="AI9" s="454"/>
      <c r="AJ9" s="454">
        <f>Vrough!AJ9</f>
        <v>0</v>
      </c>
      <c r="AK9" s="455">
        <f>$B9*AJ9</f>
        <v>0</v>
      </c>
      <c r="AL9" s="454"/>
      <c r="AM9" s="454">
        <f>Vrough!AM9</f>
        <v>0</v>
      </c>
      <c r="AN9" s="456">
        <f>$B9*AM9</f>
        <v>0</v>
      </c>
    </row>
    <row r="10" spans="1:40" ht="25.5" x14ac:dyDescent="0.2">
      <c r="A10" s="10" t="s">
        <v>82</v>
      </c>
      <c r="B10" s="41">
        <v>0.8</v>
      </c>
      <c r="C10" s="380">
        <f>Vrough!C10</f>
        <v>0</v>
      </c>
      <c r="D10" s="131">
        <f t="shared" ref="D10:D20" si="0">$B10*C10</f>
        <v>0</v>
      </c>
      <c r="E10" s="131"/>
      <c r="F10" s="131">
        <f>Vrough!F10</f>
        <v>0</v>
      </c>
      <c r="G10" s="131">
        <f t="shared" ref="G10:G20" si="1">$B10*F10</f>
        <v>0</v>
      </c>
      <c r="H10" s="228"/>
      <c r="I10" s="228">
        <f>Vrough!I10</f>
        <v>0</v>
      </c>
      <c r="J10" s="113">
        <f t="shared" ref="J10:J20" si="2">$B10*I10</f>
        <v>0</v>
      </c>
      <c r="L10" s="452">
        <f>Vrough!L10</f>
        <v>0</v>
      </c>
      <c r="M10" s="131">
        <f t="shared" ref="M10:M20" si="3">$B10*L10</f>
        <v>0</v>
      </c>
      <c r="N10" s="453"/>
      <c r="O10" s="453">
        <f>Vrough!O10</f>
        <v>0</v>
      </c>
      <c r="P10" s="131">
        <f t="shared" ref="P10:P20" si="4">$B10*O10</f>
        <v>0</v>
      </c>
      <c r="Q10" s="453"/>
      <c r="R10" s="453">
        <f>Vrough!R10</f>
        <v>0</v>
      </c>
      <c r="S10" s="131">
        <f t="shared" ref="S10:S20" si="5">$B10*R10</f>
        <v>0</v>
      </c>
      <c r="T10" s="453"/>
      <c r="U10" s="453">
        <f>Vrough!U10</f>
        <v>0</v>
      </c>
      <c r="V10" s="131">
        <f t="shared" ref="V10:V20" si="6">$B10*U10</f>
        <v>0</v>
      </c>
      <c r="W10" s="453"/>
      <c r="X10" s="453">
        <f>Vrough!X10</f>
        <v>0</v>
      </c>
      <c r="Y10" s="131">
        <f t="shared" ref="Y10:Y20" si="7">$B10*X10</f>
        <v>0</v>
      </c>
      <c r="Z10" s="453"/>
      <c r="AA10" s="453">
        <f>Vrough!AA10</f>
        <v>0</v>
      </c>
      <c r="AB10" s="131">
        <f t="shared" ref="AB10:AB20" si="8">$B10*AA10</f>
        <v>0</v>
      </c>
      <c r="AC10" s="453"/>
      <c r="AD10" s="453">
        <f>Vrough!AD10</f>
        <v>0</v>
      </c>
      <c r="AE10" s="131">
        <f t="shared" ref="AE10:AE20" si="9">$B10*AD10</f>
        <v>0</v>
      </c>
      <c r="AF10" s="453"/>
      <c r="AG10" s="453">
        <f>Vrough!AG10</f>
        <v>0</v>
      </c>
      <c r="AH10" s="131">
        <f t="shared" ref="AH10:AH20" si="10">$B10*AG10</f>
        <v>0</v>
      </c>
      <c r="AI10" s="453"/>
      <c r="AJ10" s="453">
        <f>Vrough!AJ10</f>
        <v>0</v>
      </c>
      <c r="AK10" s="131">
        <f t="shared" ref="AK10:AK20" si="11">$B10*AJ10</f>
        <v>0</v>
      </c>
      <c r="AL10" s="453"/>
      <c r="AM10" s="453">
        <f>Vrough!AM10</f>
        <v>0</v>
      </c>
      <c r="AN10" s="113">
        <f t="shared" ref="AN10:AN20" si="12">$B10*AM10</f>
        <v>0</v>
      </c>
    </row>
    <row r="11" spans="1:40" x14ac:dyDescent="0.2">
      <c r="A11" s="10" t="s">
        <v>83</v>
      </c>
      <c r="B11" s="41">
        <v>0.8</v>
      </c>
      <c r="C11" s="380">
        <f>Vrough!C11</f>
        <v>0</v>
      </c>
      <c r="D11" s="131">
        <f t="shared" si="0"/>
        <v>0</v>
      </c>
      <c r="E11" s="131"/>
      <c r="F11" s="131">
        <f>Vrough!F11</f>
        <v>0</v>
      </c>
      <c r="G11" s="131">
        <f t="shared" si="1"/>
        <v>0</v>
      </c>
      <c r="H11" s="228"/>
      <c r="I11" s="228">
        <f>Vrough!I11</f>
        <v>0</v>
      </c>
      <c r="J11" s="113">
        <f t="shared" si="2"/>
        <v>0</v>
      </c>
      <c r="L11" s="452">
        <f>Vrough!L11</f>
        <v>0</v>
      </c>
      <c r="M11" s="131">
        <f t="shared" si="3"/>
        <v>0</v>
      </c>
      <c r="N11" s="453"/>
      <c r="O11" s="453">
        <f>Vrough!O11</f>
        <v>0.1</v>
      </c>
      <c r="P11" s="131">
        <f t="shared" si="4"/>
        <v>8.0000000000000016E-2</v>
      </c>
      <c r="Q11" s="453"/>
      <c r="R11" s="453">
        <f>Vrough!R11</f>
        <v>0</v>
      </c>
      <c r="S11" s="131">
        <f t="shared" si="5"/>
        <v>0</v>
      </c>
      <c r="T11" s="453"/>
      <c r="U11" s="453">
        <f>Vrough!U11</f>
        <v>0</v>
      </c>
      <c r="V11" s="131">
        <f t="shared" si="6"/>
        <v>0</v>
      </c>
      <c r="W11" s="453"/>
      <c r="X11" s="453">
        <f>Vrough!X11</f>
        <v>0</v>
      </c>
      <c r="Y11" s="131">
        <f t="shared" si="7"/>
        <v>0</v>
      </c>
      <c r="Z11" s="453"/>
      <c r="AA11" s="453">
        <f>Vrough!AA11</f>
        <v>0</v>
      </c>
      <c r="AB11" s="131">
        <f t="shared" si="8"/>
        <v>0</v>
      </c>
      <c r="AC11" s="453"/>
      <c r="AD11" s="453">
        <f>Vrough!AD11</f>
        <v>0</v>
      </c>
      <c r="AE11" s="131">
        <f t="shared" si="9"/>
        <v>0</v>
      </c>
      <c r="AF11" s="453"/>
      <c r="AG11" s="453">
        <f>Vrough!AG11</f>
        <v>0</v>
      </c>
      <c r="AH11" s="131">
        <f t="shared" si="10"/>
        <v>0</v>
      </c>
      <c r="AI11" s="453"/>
      <c r="AJ11" s="453">
        <f>Vrough!AJ11</f>
        <v>0</v>
      </c>
      <c r="AK11" s="131">
        <f t="shared" si="11"/>
        <v>0</v>
      </c>
      <c r="AL11" s="453"/>
      <c r="AM11" s="453">
        <f>Vrough!AM11</f>
        <v>0</v>
      </c>
      <c r="AN11" s="113">
        <f t="shared" si="12"/>
        <v>0</v>
      </c>
    </row>
    <row r="12" spans="1:40" x14ac:dyDescent="0.2">
      <c r="A12" s="10" t="s">
        <v>541</v>
      </c>
      <c r="B12" s="41">
        <v>0.7</v>
      </c>
      <c r="C12" s="380">
        <f>Vrough!C12</f>
        <v>0</v>
      </c>
      <c r="D12" s="131">
        <f t="shared" si="0"/>
        <v>0</v>
      </c>
      <c r="E12" s="131"/>
      <c r="F12" s="131">
        <f>Vrough!F12</f>
        <v>0</v>
      </c>
      <c r="G12" s="131">
        <f t="shared" si="1"/>
        <v>0</v>
      </c>
      <c r="H12" s="228"/>
      <c r="I12" s="228">
        <f>Vrough!I12</f>
        <v>0</v>
      </c>
      <c r="J12" s="113">
        <f t="shared" si="2"/>
        <v>0</v>
      </c>
      <c r="L12" s="452">
        <f>Vrough!L12</f>
        <v>0</v>
      </c>
      <c r="M12" s="131">
        <f t="shared" si="3"/>
        <v>0</v>
      </c>
      <c r="N12" s="453"/>
      <c r="O12" s="453">
        <f>Vrough!O12</f>
        <v>0</v>
      </c>
      <c r="P12" s="131">
        <f t="shared" si="4"/>
        <v>0</v>
      </c>
      <c r="Q12" s="453"/>
      <c r="R12" s="453">
        <f>Vrough!R12</f>
        <v>0</v>
      </c>
      <c r="S12" s="131">
        <f t="shared" si="5"/>
        <v>0</v>
      </c>
      <c r="T12" s="453"/>
      <c r="U12" s="453">
        <f>Vrough!U12</f>
        <v>0</v>
      </c>
      <c r="V12" s="131">
        <f t="shared" si="6"/>
        <v>0</v>
      </c>
      <c r="W12" s="453"/>
      <c r="X12" s="453">
        <f>Vrough!X12</f>
        <v>0</v>
      </c>
      <c r="Y12" s="131">
        <f t="shared" si="7"/>
        <v>0</v>
      </c>
      <c r="Z12" s="453"/>
      <c r="AA12" s="453">
        <f>Vrough!AA12</f>
        <v>0</v>
      </c>
      <c r="AB12" s="131">
        <f t="shared" si="8"/>
        <v>0</v>
      </c>
      <c r="AC12" s="453"/>
      <c r="AD12" s="453">
        <f>Vrough!AD12</f>
        <v>0</v>
      </c>
      <c r="AE12" s="131">
        <f t="shared" si="9"/>
        <v>0</v>
      </c>
      <c r="AF12" s="453"/>
      <c r="AG12" s="453">
        <f>Vrough!AG12</f>
        <v>0</v>
      </c>
      <c r="AH12" s="131">
        <f t="shared" si="10"/>
        <v>0</v>
      </c>
      <c r="AI12" s="453"/>
      <c r="AJ12" s="453">
        <f>Vrough!AJ12</f>
        <v>0</v>
      </c>
      <c r="AK12" s="131">
        <f t="shared" si="11"/>
        <v>0</v>
      </c>
      <c r="AL12" s="453"/>
      <c r="AM12" s="453">
        <f>Vrough!AM12</f>
        <v>0</v>
      </c>
      <c r="AN12" s="113">
        <f t="shared" si="12"/>
        <v>0</v>
      </c>
    </row>
    <row r="13" spans="1:40" ht="25.5" x14ac:dyDescent="0.2">
      <c r="A13" s="10" t="s">
        <v>531</v>
      </c>
      <c r="B13" s="41">
        <v>0.7</v>
      </c>
      <c r="C13" s="380">
        <f>Vrough!C13</f>
        <v>0</v>
      </c>
      <c r="D13" s="131">
        <f t="shared" si="0"/>
        <v>0</v>
      </c>
      <c r="E13" s="131"/>
      <c r="F13" s="131">
        <f>Vrough!F13</f>
        <v>0</v>
      </c>
      <c r="G13" s="131">
        <f t="shared" si="1"/>
        <v>0</v>
      </c>
      <c r="H13" s="228"/>
      <c r="I13" s="228">
        <f>Vrough!I13</f>
        <v>0</v>
      </c>
      <c r="J13" s="113">
        <f t="shared" si="2"/>
        <v>0</v>
      </c>
      <c r="L13" s="452">
        <f>Vrough!L13</f>
        <v>0.2</v>
      </c>
      <c r="M13" s="131">
        <f t="shared" si="3"/>
        <v>0.13999999999999999</v>
      </c>
      <c r="N13" s="453"/>
      <c r="O13" s="453">
        <f>Vrough!O13</f>
        <v>0.2</v>
      </c>
      <c r="P13" s="131">
        <f t="shared" si="4"/>
        <v>0.13999999999999999</v>
      </c>
      <c r="Q13" s="453"/>
      <c r="R13" s="453">
        <f>Vrough!R13</f>
        <v>0</v>
      </c>
      <c r="S13" s="131">
        <f t="shared" si="5"/>
        <v>0</v>
      </c>
      <c r="T13" s="453"/>
      <c r="U13" s="453">
        <f>Vrough!U13</f>
        <v>0</v>
      </c>
      <c r="V13" s="131">
        <f t="shared" si="6"/>
        <v>0</v>
      </c>
      <c r="W13" s="453"/>
      <c r="X13" s="453">
        <f>Vrough!X13</f>
        <v>0</v>
      </c>
      <c r="Y13" s="131">
        <f t="shared" si="7"/>
        <v>0</v>
      </c>
      <c r="Z13" s="453"/>
      <c r="AA13" s="453">
        <f>Vrough!AA13</f>
        <v>0</v>
      </c>
      <c r="AB13" s="131">
        <f t="shared" si="8"/>
        <v>0</v>
      </c>
      <c r="AC13" s="453"/>
      <c r="AD13" s="453">
        <f>Vrough!AD13</f>
        <v>0</v>
      </c>
      <c r="AE13" s="131">
        <f t="shared" si="9"/>
        <v>0</v>
      </c>
      <c r="AF13" s="453"/>
      <c r="AG13" s="453">
        <f>Vrough!AG13</f>
        <v>0</v>
      </c>
      <c r="AH13" s="131">
        <f t="shared" si="10"/>
        <v>0</v>
      </c>
      <c r="AI13" s="453"/>
      <c r="AJ13" s="453">
        <f>Vrough!AJ13</f>
        <v>0</v>
      </c>
      <c r="AK13" s="131">
        <f t="shared" si="11"/>
        <v>0</v>
      </c>
      <c r="AL13" s="453"/>
      <c r="AM13" s="453">
        <f>Vrough!AM13</f>
        <v>0</v>
      </c>
      <c r="AN13" s="113">
        <f t="shared" si="12"/>
        <v>0</v>
      </c>
    </row>
    <row r="14" spans="1:40" ht="25.5" x14ac:dyDescent="0.2">
      <c r="A14" s="10" t="s">
        <v>84</v>
      </c>
      <c r="B14" s="41">
        <v>0.6</v>
      </c>
      <c r="C14" s="380">
        <f>Vrough!C14</f>
        <v>0</v>
      </c>
      <c r="D14" s="131">
        <f t="shared" si="0"/>
        <v>0</v>
      </c>
      <c r="E14" s="131"/>
      <c r="F14" s="131">
        <f>Vrough!F14</f>
        <v>0</v>
      </c>
      <c r="G14" s="131">
        <f t="shared" si="1"/>
        <v>0</v>
      </c>
      <c r="H14" s="228"/>
      <c r="I14" s="228">
        <f>Vrough!I14</f>
        <v>0</v>
      </c>
      <c r="J14" s="113">
        <f t="shared" si="2"/>
        <v>0</v>
      </c>
      <c r="L14" s="452">
        <f>Vrough!L14</f>
        <v>0</v>
      </c>
      <c r="M14" s="131">
        <f t="shared" si="3"/>
        <v>0</v>
      </c>
      <c r="N14" s="453"/>
      <c r="O14" s="453">
        <f>Vrough!O14</f>
        <v>0.6</v>
      </c>
      <c r="P14" s="131">
        <f t="shared" si="4"/>
        <v>0.36</v>
      </c>
      <c r="Q14" s="453"/>
      <c r="R14" s="453">
        <f>Vrough!R14</f>
        <v>0</v>
      </c>
      <c r="S14" s="131">
        <f t="shared" si="5"/>
        <v>0</v>
      </c>
      <c r="T14" s="453"/>
      <c r="U14" s="453">
        <f>Vrough!U14</f>
        <v>0</v>
      </c>
      <c r="V14" s="131">
        <f t="shared" si="6"/>
        <v>0</v>
      </c>
      <c r="W14" s="453"/>
      <c r="X14" s="453">
        <f>Vrough!X14</f>
        <v>0</v>
      </c>
      <c r="Y14" s="131">
        <f t="shared" si="7"/>
        <v>0</v>
      </c>
      <c r="Z14" s="453"/>
      <c r="AA14" s="453">
        <f>Vrough!AA14</f>
        <v>0</v>
      </c>
      <c r="AB14" s="131">
        <f t="shared" si="8"/>
        <v>0</v>
      </c>
      <c r="AC14" s="453"/>
      <c r="AD14" s="453">
        <f>Vrough!AD14</f>
        <v>0</v>
      </c>
      <c r="AE14" s="131">
        <f t="shared" si="9"/>
        <v>0</v>
      </c>
      <c r="AF14" s="453"/>
      <c r="AG14" s="453">
        <f>Vrough!AG14</f>
        <v>0</v>
      </c>
      <c r="AH14" s="131">
        <f t="shared" si="10"/>
        <v>0</v>
      </c>
      <c r="AI14" s="453"/>
      <c r="AJ14" s="453">
        <f>Vrough!AJ14</f>
        <v>0</v>
      </c>
      <c r="AK14" s="131">
        <f t="shared" si="11"/>
        <v>0</v>
      </c>
      <c r="AL14" s="453"/>
      <c r="AM14" s="453">
        <f>Vrough!AM14</f>
        <v>0</v>
      </c>
      <c r="AN14" s="113">
        <f t="shared" si="12"/>
        <v>0</v>
      </c>
    </row>
    <row r="15" spans="1:40" x14ac:dyDescent="0.2">
      <c r="A15" s="10" t="s">
        <v>520</v>
      </c>
      <c r="B15" s="41">
        <v>0.4</v>
      </c>
      <c r="C15" s="380">
        <f>Vrough!C15</f>
        <v>0</v>
      </c>
      <c r="D15" s="131">
        <f t="shared" si="0"/>
        <v>0</v>
      </c>
      <c r="E15" s="457"/>
      <c r="F15" s="116">
        <f>Vrough!F15</f>
        <v>0</v>
      </c>
      <c r="G15" s="131">
        <f t="shared" si="1"/>
        <v>0</v>
      </c>
      <c r="H15" s="228"/>
      <c r="I15" s="116">
        <f>Vrough!I15</f>
        <v>0</v>
      </c>
      <c r="J15" s="113">
        <f t="shared" si="2"/>
        <v>0</v>
      </c>
      <c r="L15" s="52">
        <f>Vrough!L15</f>
        <v>0</v>
      </c>
      <c r="M15" s="131">
        <f t="shared" si="3"/>
        <v>0</v>
      </c>
      <c r="O15" s="458">
        <f>Vrough!O15</f>
        <v>0</v>
      </c>
      <c r="P15" s="131">
        <f t="shared" si="4"/>
        <v>0</v>
      </c>
      <c r="Q15" s="458"/>
      <c r="R15" s="458">
        <f>Vrough!R15</f>
        <v>0</v>
      </c>
      <c r="S15" s="131">
        <f t="shared" si="5"/>
        <v>0</v>
      </c>
      <c r="T15" s="458"/>
      <c r="U15" s="458">
        <f>Vrough!U15</f>
        <v>0</v>
      </c>
      <c r="V15" s="131">
        <f t="shared" si="6"/>
        <v>0</v>
      </c>
      <c r="W15" s="458"/>
      <c r="X15" s="458">
        <f>Vrough!X15</f>
        <v>0</v>
      </c>
      <c r="Y15" s="131">
        <f t="shared" si="7"/>
        <v>0</v>
      </c>
      <c r="Z15" s="458"/>
      <c r="AA15" s="458">
        <f>Vrough!AA15</f>
        <v>0</v>
      </c>
      <c r="AB15" s="131">
        <f t="shared" si="8"/>
        <v>0</v>
      </c>
      <c r="AC15" s="458"/>
      <c r="AD15" s="458">
        <f>Vrough!AD15</f>
        <v>0</v>
      </c>
      <c r="AE15" s="131">
        <f t="shared" si="9"/>
        <v>0</v>
      </c>
      <c r="AF15" s="458"/>
      <c r="AG15" s="458">
        <f>Vrough!AG15</f>
        <v>0</v>
      </c>
      <c r="AH15" s="131">
        <f t="shared" si="10"/>
        <v>0</v>
      </c>
      <c r="AI15" s="458"/>
      <c r="AJ15" s="458">
        <f>Vrough!AJ15</f>
        <v>0</v>
      </c>
      <c r="AK15" s="131">
        <f t="shared" si="11"/>
        <v>0</v>
      </c>
      <c r="AL15" s="458"/>
      <c r="AM15" s="458">
        <f>Vrough!AM15</f>
        <v>0</v>
      </c>
      <c r="AN15" s="113">
        <f t="shared" si="12"/>
        <v>0</v>
      </c>
    </row>
    <row r="16" spans="1:40" ht="51" x14ac:dyDescent="0.2">
      <c r="A16" s="10" t="s">
        <v>85</v>
      </c>
      <c r="B16" s="41">
        <v>0.3</v>
      </c>
      <c r="C16" s="380">
        <f>Vrough!C16</f>
        <v>0</v>
      </c>
      <c r="D16" s="131">
        <f t="shared" si="0"/>
        <v>0</v>
      </c>
      <c r="E16" s="457"/>
      <c r="F16" s="116">
        <f>Vrough!F16</f>
        <v>0</v>
      </c>
      <c r="G16" s="131">
        <f t="shared" si="1"/>
        <v>0</v>
      </c>
      <c r="H16" s="228"/>
      <c r="I16" s="116">
        <f>Vrough!I16</f>
        <v>0</v>
      </c>
      <c r="J16" s="113">
        <f t="shared" si="2"/>
        <v>0</v>
      </c>
      <c r="L16" s="52">
        <f>Vrough!L16</f>
        <v>0</v>
      </c>
      <c r="M16" s="131">
        <f t="shared" si="3"/>
        <v>0</v>
      </c>
      <c r="O16" s="458">
        <f>Vrough!O16</f>
        <v>0</v>
      </c>
      <c r="P16" s="131">
        <f t="shared" si="4"/>
        <v>0</v>
      </c>
      <c r="Q16" s="458"/>
      <c r="R16" s="458">
        <f>Vrough!R16</f>
        <v>0</v>
      </c>
      <c r="S16" s="131">
        <f t="shared" si="5"/>
        <v>0</v>
      </c>
      <c r="T16" s="458"/>
      <c r="U16" s="458">
        <f>Vrough!U16</f>
        <v>0</v>
      </c>
      <c r="V16" s="131">
        <f t="shared" si="6"/>
        <v>0</v>
      </c>
      <c r="W16" s="458"/>
      <c r="X16" s="458">
        <f>Vrough!X16</f>
        <v>0</v>
      </c>
      <c r="Y16" s="131">
        <f t="shared" si="7"/>
        <v>0</v>
      </c>
      <c r="Z16" s="458"/>
      <c r="AA16" s="458">
        <f>Vrough!AA16</f>
        <v>0</v>
      </c>
      <c r="AB16" s="131">
        <f t="shared" si="8"/>
        <v>0</v>
      </c>
      <c r="AC16" s="458"/>
      <c r="AD16" s="458">
        <f>Vrough!AD16</f>
        <v>0</v>
      </c>
      <c r="AE16" s="131">
        <f t="shared" si="9"/>
        <v>0</v>
      </c>
      <c r="AF16" s="458"/>
      <c r="AG16" s="458">
        <f>Vrough!AG16</f>
        <v>0</v>
      </c>
      <c r="AH16" s="131">
        <f t="shared" si="10"/>
        <v>0</v>
      </c>
      <c r="AI16" s="458"/>
      <c r="AJ16" s="458">
        <f>Vrough!AJ16</f>
        <v>0</v>
      </c>
      <c r="AK16" s="131">
        <f t="shared" si="11"/>
        <v>0</v>
      </c>
      <c r="AL16" s="458"/>
      <c r="AM16" s="458">
        <f>Vrough!AM16</f>
        <v>0</v>
      </c>
      <c r="AN16" s="113">
        <f t="shared" si="12"/>
        <v>0</v>
      </c>
    </row>
    <row r="17" spans="1:40" x14ac:dyDescent="0.2">
      <c r="A17" s="10" t="s">
        <v>89</v>
      </c>
      <c r="B17" s="41">
        <v>0.2</v>
      </c>
      <c r="C17" s="380">
        <f>Vrough!C17</f>
        <v>0</v>
      </c>
      <c r="D17" s="131">
        <f t="shared" si="0"/>
        <v>0</v>
      </c>
      <c r="E17" s="457"/>
      <c r="F17" s="116">
        <f>Vrough!F17</f>
        <v>0</v>
      </c>
      <c r="G17" s="131">
        <f t="shared" si="1"/>
        <v>0</v>
      </c>
      <c r="H17" s="228"/>
      <c r="I17" s="116">
        <f>Vrough!I17</f>
        <v>0</v>
      </c>
      <c r="J17" s="113">
        <f t="shared" si="2"/>
        <v>0</v>
      </c>
      <c r="L17" s="52">
        <f>Vrough!L17</f>
        <v>0</v>
      </c>
      <c r="M17" s="131">
        <f t="shared" si="3"/>
        <v>0</v>
      </c>
      <c r="O17" s="458">
        <f>Vrough!O17</f>
        <v>0</v>
      </c>
      <c r="P17" s="131">
        <f t="shared" si="4"/>
        <v>0</v>
      </c>
      <c r="Q17" s="458"/>
      <c r="R17" s="458">
        <f>Vrough!R17</f>
        <v>0</v>
      </c>
      <c r="S17" s="131">
        <f t="shared" si="5"/>
        <v>0</v>
      </c>
      <c r="T17" s="458"/>
      <c r="U17" s="458">
        <f>Vrough!U17</f>
        <v>0</v>
      </c>
      <c r="V17" s="131">
        <f t="shared" si="6"/>
        <v>0</v>
      </c>
      <c r="W17" s="458"/>
      <c r="X17" s="458">
        <f>Vrough!X17</f>
        <v>0</v>
      </c>
      <c r="Y17" s="131">
        <f t="shared" si="7"/>
        <v>0</v>
      </c>
      <c r="Z17" s="458"/>
      <c r="AA17" s="458">
        <f>Vrough!AA17</f>
        <v>0</v>
      </c>
      <c r="AB17" s="131">
        <f t="shared" si="8"/>
        <v>0</v>
      </c>
      <c r="AC17" s="458"/>
      <c r="AD17" s="458">
        <f>Vrough!AD17</f>
        <v>0</v>
      </c>
      <c r="AE17" s="131">
        <f t="shared" si="9"/>
        <v>0</v>
      </c>
      <c r="AF17" s="458"/>
      <c r="AG17" s="458">
        <f>Vrough!AG17</f>
        <v>0</v>
      </c>
      <c r="AH17" s="131">
        <f t="shared" si="10"/>
        <v>0</v>
      </c>
      <c r="AI17" s="458"/>
      <c r="AJ17" s="458">
        <f>Vrough!AJ17</f>
        <v>0</v>
      </c>
      <c r="AK17" s="131">
        <f t="shared" si="11"/>
        <v>0</v>
      </c>
      <c r="AL17" s="458"/>
      <c r="AM17" s="458">
        <f>Vrough!AM17</f>
        <v>0</v>
      </c>
      <c r="AN17" s="113">
        <f t="shared" si="12"/>
        <v>0</v>
      </c>
    </row>
    <row r="18" spans="1:40" x14ac:dyDescent="0.2">
      <c r="A18" s="10" t="s">
        <v>86</v>
      </c>
      <c r="B18" s="41">
        <v>0.2</v>
      </c>
      <c r="C18" s="380">
        <f>Vrough!C18</f>
        <v>0</v>
      </c>
      <c r="D18" s="131">
        <f t="shared" si="0"/>
        <v>0</v>
      </c>
      <c r="E18" s="457"/>
      <c r="F18" s="116">
        <f>Vrough!F18</f>
        <v>0</v>
      </c>
      <c r="G18" s="131">
        <f t="shared" si="1"/>
        <v>0</v>
      </c>
      <c r="H18" s="228"/>
      <c r="I18" s="116">
        <f>Vrough!I18</f>
        <v>0</v>
      </c>
      <c r="J18" s="113">
        <f t="shared" si="2"/>
        <v>0</v>
      </c>
      <c r="L18" s="52">
        <f>Vrough!L18</f>
        <v>0</v>
      </c>
      <c r="M18" s="131">
        <f t="shared" si="3"/>
        <v>0</v>
      </c>
      <c r="O18" s="458">
        <f>Vrough!O18</f>
        <v>0</v>
      </c>
      <c r="P18" s="131">
        <f t="shared" si="4"/>
        <v>0</v>
      </c>
      <c r="Q18" s="458"/>
      <c r="R18" s="458">
        <f>Vrough!R18</f>
        <v>0</v>
      </c>
      <c r="S18" s="131">
        <f t="shared" si="5"/>
        <v>0</v>
      </c>
      <c r="T18" s="458"/>
      <c r="U18" s="458">
        <f>Vrough!U18</f>
        <v>0</v>
      </c>
      <c r="V18" s="131">
        <f t="shared" si="6"/>
        <v>0</v>
      </c>
      <c r="W18" s="458"/>
      <c r="X18" s="458">
        <f>Vrough!X18</f>
        <v>0</v>
      </c>
      <c r="Y18" s="131">
        <f t="shared" si="7"/>
        <v>0</v>
      </c>
      <c r="Z18" s="458"/>
      <c r="AA18" s="458">
        <f>Vrough!AA18</f>
        <v>0</v>
      </c>
      <c r="AB18" s="131">
        <f t="shared" si="8"/>
        <v>0</v>
      </c>
      <c r="AC18" s="458"/>
      <c r="AD18" s="458">
        <f>Vrough!AD18</f>
        <v>0</v>
      </c>
      <c r="AE18" s="131">
        <f t="shared" si="9"/>
        <v>0</v>
      </c>
      <c r="AF18" s="458"/>
      <c r="AG18" s="458">
        <f>Vrough!AG18</f>
        <v>0</v>
      </c>
      <c r="AH18" s="131">
        <f t="shared" si="10"/>
        <v>0</v>
      </c>
      <c r="AI18" s="458"/>
      <c r="AJ18" s="458">
        <f>Vrough!AJ18</f>
        <v>0</v>
      </c>
      <c r="AK18" s="131">
        <f t="shared" si="11"/>
        <v>0</v>
      </c>
      <c r="AL18" s="458"/>
      <c r="AM18" s="458">
        <f>Vrough!AM18</f>
        <v>0</v>
      </c>
      <c r="AN18" s="113">
        <f t="shared" si="12"/>
        <v>0</v>
      </c>
    </row>
    <row r="19" spans="1:40" x14ac:dyDescent="0.2">
      <c r="A19" s="10" t="s">
        <v>90</v>
      </c>
      <c r="B19" s="41">
        <v>0.1</v>
      </c>
      <c r="C19" s="380">
        <f>Vrough!C19</f>
        <v>0</v>
      </c>
      <c r="D19" s="131">
        <f t="shared" si="0"/>
        <v>0</v>
      </c>
      <c r="E19" s="457"/>
      <c r="F19" s="116">
        <f>Vrough!F19</f>
        <v>0</v>
      </c>
      <c r="G19" s="131">
        <f t="shared" si="1"/>
        <v>0</v>
      </c>
      <c r="H19" s="228"/>
      <c r="I19" s="116">
        <f>Vrough!I19</f>
        <v>0</v>
      </c>
      <c r="J19" s="113">
        <f t="shared" si="2"/>
        <v>0</v>
      </c>
      <c r="L19" s="52">
        <f>Vrough!L19</f>
        <v>0.8</v>
      </c>
      <c r="M19" s="131">
        <f t="shared" si="3"/>
        <v>8.0000000000000016E-2</v>
      </c>
      <c r="O19" s="458">
        <f>Vrough!O19</f>
        <v>0.1</v>
      </c>
      <c r="P19" s="131">
        <f t="shared" si="4"/>
        <v>1.0000000000000002E-2</v>
      </c>
      <c r="Q19" s="458"/>
      <c r="R19" s="458">
        <f>Vrough!R19</f>
        <v>0</v>
      </c>
      <c r="S19" s="131">
        <f t="shared" si="5"/>
        <v>0</v>
      </c>
      <c r="T19" s="458"/>
      <c r="U19" s="458">
        <f>Vrough!U19</f>
        <v>0</v>
      </c>
      <c r="V19" s="131">
        <f t="shared" si="6"/>
        <v>0</v>
      </c>
      <c r="W19" s="458"/>
      <c r="X19" s="458">
        <f>Vrough!X19</f>
        <v>0</v>
      </c>
      <c r="Y19" s="131">
        <f t="shared" si="7"/>
        <v>0</v>
      </c>
      <c r="Z19" s="458"/>
      <c r="AA19" s="458">
        <f>Vrough!AA19</f>
        <v>0</v>
      </c>
      <c r="AB19" s="131">
        <f t="shared" si="8"/>
        <v>0</v>
      </c>
      <c r="AC19" s="458"/>
      <c r="AD19" s="458">
        <f>Vrough!AD19</f>
        <v>0</v>
      </c>
      <c r="AE19" s="131">
        <f t="shared" si="9"/>
        <v>0</v>
      </c>
      <c r="AF19" s="458"/>
      <c r="AG19" s="458">
        <f>Vrough!AG19</f>
        <v>0</v>
      </c>
      <c r="AH19" s="131">
        <f t="shared" si="10"/>
        <v>0</v>
      </c>
      <c r="AI19" s="458"/>
      <c r="AJ19" s="458">
        <f>Vrough!AJ19</f>
        <v>0</v>
      </c>
      <c r="AK19" s="131">
        <f t="shared" si="11"/>
        <v>0</v>
      </c>
      <c r="AL19" s="458"/>
      <c r="AM19" s="458">
        <f>Vrough!AM19</f>
        <v>0</v>
      </c>
      <c r="AN19" s="113">
        <f t="shared" si="12"/>
        <v>0</v>
      </c>
    </row>
    <row r="20" spans="1:40" x14ac:dyDescent="0.2">
      <c r="A20" s="10" t="s">
        <v>87</v>
      </c>
      <c r="B20" s="41">
        <v>0</v>
      </c>
      <c r="C20" s="380">
        <f>Vrough!C20</f>
        <v>0</v>
      </c>
      <c r="D20" s="131">
        <f t="shared" si="0"/>
        <v>0</v>
      </c>
      <c r="E20" s="457"/>
      <c r="F20" s="116">
        <f>Vrough!F20</f>
        <v>0</v>
      </c>
      <c r="G20" s="131">
        <f t="shared" si="1"/>
        <v>0</v>
      </c>
      <c r="H20" s="228"/>
      <c r="I20" s="116">
        <f>Vrough!I20</f>
        <v>0</v>
      </c>
      <c r="J20" s="113">
        <f t="shared" si="2"/>
        <v>0</v>
      </c>
      <c r="L20" s="52">
        <f>Vrough!L20</f>
        <v>0</v>
      </c>
      <c r="M20" s="131">
        <f t="shared" si="3"/>
        <v>0</v>
      </c>
      <c r="O20" s="458">
        <f>Vrough!O20</f>
        <v>0</v>
      </c>
      <c r="P20" s="131">
        <f t="shared" si="4"/>
        <v>0</v>
      </c>
      <c r="Q20" s="458"/>
      <c r="R20" s="458">
        <f>Vrough!R20</f>
        <v>0</v>
      </c>
      <c r="S20" s="131">
        <f t="shared" si="5"/>
        <v>0</v>
      </c>
      <c r="T20" s="458"/>
      <c r="U20" s="458">
        <f>Vrough!U20</f>
        <v>0</v>
      </c>
      <c r="V20" s="131">
        <f t="shared" si="6"/>
        <v>0</v>
      </c>
      <c r="W20" s="458"/>
      <c r="X20" s="458">
        <f>Vrough!X20</f>
        <v>0</v>
      </c>
      <c r="Y20" s="131">
        <f t="shared" si="7"/>
        <v>0</v>
      </c>
      <c r="Z20" s="458"/>
      <c r="AA20" s="458">
        <f>Vrough!AA20</f>
        <v>0</v>
      </c>
      <c r="AB20" s="131">
        <f t="shared" si="8"/>
        <v>0</v>
      </c>
      <c r="AC20" s="458"/>
      <c r="AD20" s="458">
        <f>Vrough!AD20</f>
        <v>0</v>
      </c>
      <c r="AE20" s="131">
        <f t="shared" si="9"/>
        <v>0</v>
      </c>
      <c r="AF20" s="458"/>
      <c r="AG20" s="458">
        <f>Vrough!AG20</f>
        <v>0</v>
      </c>
      <c r="AH20" s="131">
        <f t="shared" si="10"/>
        <v>0</v>
      </c>
      <c r="AI20" s="458"/>
      <c r="AJ20" s="458">
        <f>Vrough!AJ20</f>
        <v>0</v>
      </c>
      <c r="AK20" s="131">
        <f t="shared" si="11"/>
        <v>0</v>
      </c>
      <c r="AL20" s="458"/>
      <c r="AM20" s="458">
        <f>Vrough!AM20</f>
        <v>0</v>
      </c>
      <c r="AN20" s="113">
        <f t="shared" si="12"/>
        <v>0</v>
      </c>
    </row>
    <row r="21" spans="1:40" ht="15" x14ac:dyDescent="0.2">
      <c r="A21" s="10"/>
      <c r="B21" s="79" t="s">
        <v>4</v>
      </c>
      <c r="C21" s="459">
        <f>SUM(C9:C20)</f>
        <v>0</v>
      </c>
      <c r="D21" s="436"/>
      <c r="E21" s="457"/>
      <c r="F21" s="460">
        <f>SUM(F9:F20)</f>
        <v>0</v>
      </c>
      <c r="G21" s="95"/>
      <c r="H21" s="228"/>
      <c r="I21" s="461">
        <f>SUM(I9:I20)</f>
        <v>0</v>
      </c>
      <c r="J21" s="462"/>
      <c r="L21" s="459">
        <f>SUM(L9:L20)</f>
        <v>1</v>
      </c>
      <c r="O21" s="463">
        <f>SUM(O9:O20)</f>
        <v>1</v>
      </c>
      <c r="P21" s="458"/>
      <c r="Q21" s="458"/>
      <c r="R21" s="463">
        <f>SUM(R9:R20)</f>
        <v>0</v>
      </c>
      <c r="S21" s="458"/>
      <c r="T21" s="458"/>
      <c r="U21" s="463">
        <f>SUM(U9:U20)</f>
        <v>0</v>
      </c>
      <c r="V21" s="458"/>
      <c r="W21" s="458"/>
      <c r="X21" s="463">
        <f>SUM(X9:X20)</f>
        <v>0</v>
      </c>
      <c r="Y21" s="458"/>
      <c r="Z21" s="458"/>
      <c r="AA21" s="463">
        <f>SUM(AA9:AA20)</f>
        <v>0</v>
      </c>
      <c r="AB21" s="458"/>
      <c r="AC21" s="458"/>
      <c r="AD21" s="463">
        <f>SUM(AD9:AD20)</f>
        <v>0</v>
      </c>
      <c r="AE21" s="458"/>
      <c r="AF21" s="458"/>
      <c r="AG21" s="463">
        <f>SUM(AG9:AG20)</f>
        <v>0</v>
      </c>
      <c r="AH21" s="458"/>
      <c r="AI21" s="458"/>
      <c r="AJ21" s="463">
        <f>SUM(AJ9:AJ20)</f>
        <v>0</v>
      </c>
      <c r="AK21" s="458"/>
      <c r="AL21" s="458"/>
      <c r="AM21" s="463">
        <f>SUM(AM9:AM20)</f>
        <v>0</v>
      </c>
      <c r="AN21" s="53"/>
    </row>
    <row r="22" spans="1:40" s="4" customFormat="1" ht="17.25" thickBot="1" x14ac:dyDescent="0.25">
      <c r="A22" s="79"/>
      <c r="B22" s="464" t="s">
        <v>88</v>
      </c>
      <c r="C22" s="401"/>
      <c r="D22" s="349">
        <f>SUM(D9:D20)</f>
        <v>0</v>
      </c>
      <c r="E22" s="349"/>
      <c r="F22" s="349"/>
      <c r="G22" s="143">
        <f>SUM(G9:G20)</f>
        <v>0</v>
      </c>
      <c r="H22" s="350"/>
      <c r="I22" s="350"/>
      <c r="J22" s="144">
        <f>SUM(J9:J20)</f>
        <v>0</v>
      </c>
      <c r="L22" s="401"/>
      <c r="M22" s="172">
        <f>SUM(M9:M20)</f>
        <v>0.22</v>
      </c>
      <c r="N22" s="172"/>
      <c r="O22" s="172"/>
      <c r="P22" s="172">
        <f>SUM(P9:P20)</f>
        <v>0.59</v>
      </c>
      <c r="Q22" s="172"/>
      <c r="R22" s="172"/>
      <c r="S22" s="172">
        <f>SUM(S9:S20)</f>
        <v>0</v>
      </c>
      <c r="T22" s="172"/>
      <c r="U22" s="172"/>
      <c r="V22" s="172">
        <f>SUM(V9:V20)</f>
        <v>0</v>
      </c>
      <c r="W22" s="172"/>
      <c r="X22" s="172"/>
      <c r="Y22" s="172">
        <f>SUM(Y9:Y20)</f>
        <v>0</v>
      </c>
      <c r="Z22" s="172"/>
      <c r="AA22" s="172"/>
      <c r="AB22" s="172">
        <f>SUM(AB9:AB20)</f>
        <v>0</v>
      </c>
      <c r="AC22" s="172"/>
      <c r="AD22" s="172"/>
      <c r="AE22" s="172">
        <f>SUM(AE9:AE20)</f>
        <v>0</v>
      </c>
      <c r="AF22" s="172"/>
      <c r="AG22" s="172"/>
      <c r="AH22" s="172">
        <f>SUM(AH9:AH20)</f>
        <v>0</v>
      </c>
      <c r="AI22" s="172"/>
      <c r="AJ22" s="172"/>
      <c r="AK22" s="172">
        <f>SUM(AK9:AK20)</f>
        <v>0</v>
      </c>
      <c r="AL22" s="172"/>
      <c r="AM22" s="172"/>
      <c r="AN22" s="173">
        <f>SUM(AN9:AN20)</f>
        <v>0</v>
      </c>
    </row>
    <row r="24" spans="1:40" x14ac:dyDescent="0.2">
      <c r="B24" s="4"/>
      <c r="C24" s="322" t="s">
        <v>467</v>
      </c>
      <c r="E24" s="322"/>
      <c r="F24" s="322"/>
    </row>
  </sheetData>
  <sheetProtection password="DBB9" sheet="1" objects="1" scenarios="1"/>
  <mergeCells count="16">
    <mergeCell ref="A3:D4"/>
    <mergeCell ref="C6:J6"/>
    <mergeCell ref="L6:AM6"/>
    <mergeCell ref="C7:D7"/>
    <mergeCell ref="F7:G7"/>
    <mergeCell ref="I7:J7"/>
    <mergeCell ref="L7:M7"/>
    <mergeCell ref="O7:P7"/>
    <mergeCell ref="R7:S7"/>
    <mergeCell ref="U7:V7"/>
    <mergeCell ref="X7:Y7"/>
    <mergeCell ref="AM7:AN7"/>
    <mergeCell ref="AA7:AB7"/>
    <mergeCell ref="AD7:AE7"/>
    <mergeCell ref="AG7:AH7"/>
    <mergeCell ref="AJ7:AK7"/>
  </mergeCells>
  <phoneticPr fontId="0" type="noConversion"/>
  <conditionalFormatting sqref="C9:AN22">
    <cfRule type="cellIs" dxfId="0" priority="1" stopIfTrue="1" operator="greaterThan">
      <formula>1</formula>
    </cfRule>
  </conditionalFormatting>
  <pageMargins left="0.75" right="0.75" top="1" bottom="1" header="0.5" footer="0.5"/>
  <headerFooter alignWithMargins="0"/>
  <cellWatches>
    <cellWatch r="B9"/>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AN233"/>
  <sheetViews>
    <sheetView workbookViewId="0">
      <pane xSplit="2" topLeftCell="C1" activePane="topRight" state="frozen"/>
      <selection pane="topRight" activeCell="A9" sqref="A9"/>
    </sheetView>
  </sheetViews>
  <sheetFormatPr defaultRowHeight="12.75" x14ac:dyDescent="0.2"/>
  <cols>
    <col min="1" max="1" width="36.7109375" style="4" customWidth="1"/>
    <col min="2" max="2" width="14" style="7" bestFit="1" customWidth="1"/>
    <col min="3" max="3" width="13.7109375" style="7" customWidth="1"/>
    <col min="4" max="4" width="12.28515625" style="7" bestFit="1" customWidth="1"/>
    <col min="5" max="16384" width="9.140625" style="7"/>
  </cols>
  <sheetData>
    <row r="1" spans="1:40" ht="26.25" x14ac:dyDescent="0.2">
      <c r="A1" s="31" t="s">
        <v>564</v>
      </c>
    </row>
    <row r="2" spans="1:40" x14ac:dyDescent="0.2">
      <c r="A2" s="7"/>
    </row>
    <row r="3" spans="1:40" ht="96.75" customHeight="1" x14ac:dyDescent="0.2">
      <c r="A3" s="751" t="s">
        <v>440</v>
      </c>
      <c r="B3" s="719"/>
      <c r="C3" s="719"/>
      <c r="D3" s="719"/>
      <c r="E3" s="719"/>
      <c r="F3" s="719"/>
    </row>
    <row r="4" spans="1:40" ht="13.5" thickBot="1" x14ac:dyDescent="0.25"/>
    <row r="5" spans="1:40" ht="20.25" x14ac:dyDescent="0.2">
      <c r="C5" s="438" t="s">
        <v>460</v>
      </c>
      <c r="D5" s="439"/>
      <c r="E5" s="439"/>
      <c r="F5" s="439"/>
      <c r="G5" s="439"/>
      <c r="H5" s="439"/>
      <c r="I5" s="439"/>
      <c r="J5" s="449"/>
      <c r="L5" s="429" t="s">
        <v>461</v>
      </c>
    </row>
    <row r="6" spans="1:40" x14ac:dyDescent="0.2">
      <c r="A6" s="389" t="s">
        <v>415</v>
      </c>
      <c r="B6" s="231"/>
      <c r="C6" s="369">
        <f>'Function Scoring'!P10</f>
        <v>0</v>
      </c>
      <c r="F6" s="94">
        <f>'Function Scoring'!Q10</f>
        <v>0</v>
      </c>
      <c r="I6" s="94">
        <f>'Function Scoring'!R10</f>
        <v>0</v>
      </c>
      <c r="J6" s="53"/>
      <c r="L6" s="99" t="str">
        <f>'Function Scoring'!F10</f>
        <v xml:space="preserve">Stream A - Current </v>
      </c>
      <c r="O6" s="11" t="str">
        <f>'Function Scoring'!G10</f>
        <v>Stream A - Potential</v>
      </c>
      <c r="R6" s="11">
        <f>'Function Scoring'!H10</f>
        <v>0</v>
      </c>
      <c r="U6" s="11">
        <f>'Function Scoring'!I10</f>
        <v>0</v>
      </c>
      <c r="X6" s="11">
        <f>'Function Scoring'!J10</f>
        <v>0</v>
      </c>
      <c r="AA6" s="11">
        <f>'Function Scoring'!K10</f>
        <v>0</v>
      </c>
      <c r="AD6" s="11">
        <f>'Function Scoring'!L10</f>
        <v>0</v>
      </c>
      <c r="AG6" s="11">
        <f>'Function Scoring'!M10</f>
        <v>0</v>
      </c>
      <c r="AJ6" s="11">
        <f>'Function Scoring'!N10</f>
        <v>0</v>
      </c>
      <c r="AM6" s="11">
        <f>'Function Scoring'!O10</f>
        <v>0</v>
      </c>
    </row>
    <row r="7" spans="1:40" s="10" customFormat="1" ht="60" x14ac:dyDescent="0.2">
      <c r="A7" s="440" t="s">
        <v>270</v>
      </c>
      <c r="B7" s="441" t="s">
        <v>303</v>
      </c>
      <c r="C7" s="442" t="s">
        <v>390</v>
      </c>
      <c r="D7" s="281" t="s">
        <v>271</v>
      </c>
      <c r="F7" s="443" t="s">
        <v>390</v>
      </c>
      <c r="G7" s="281" t="s">
        <v>271</v>
      </c>
      <c r="I7" s="443" t="s">
        <v>390</v>
      </c>
      <c r="J7" s="425" t="s">
        <v>271</v>
      </c>
      <c r="L7" s="1" t="s">
        <v>390</v>
      </c>
      <c r="M7" s="281" t="s">
        <v>271</v>
      </c>
      <c r="O7" s="1" t="s">
        <v>390</v>
      </c>
      <c r="P7" s="281" t="s">
        <v>271</v>
      </c>
      <c r="R7" s="1" t="s">
        <v>390</v>
      </c>
      <c r="S7" s="281" t="s">
        <v>271</v>
      </c>
      <c r="U7" s="1" t="s">
        <v>390</v>
      </c>
      <c r="V7" s="281" t="s">
        <v>271</v>
      </c>
      <c r="X7" s="1" t="s">
        <v>390</v>
      </c>
      <c r="Y7" s="281" t="s">
        <v>271</v>
      </c>
      <c r="AA7" s="1" t="s">
        <v>390</v>
      </c>
      <c r="AB7" s="281" t="s">
        <v>271</v>
      </c>
      <c r="AD7" s="1" t="s">
        <v>390</v>
      </c>
      <c r="AE7" s="281" t="s">
        <v>271</v>
      </c>
      <c r="AG7" s="1" t="s">
        <v>390</v>
      </c>
      <c r="AH7" s="281" t="s">
        <v>271</v>
      </c>
      <c r="AJ7" s="1" t="s">
        <v>390</v>
      </c>
      <c r="AK7" s="281" t="s">
        <v>271</v>
      </c>
      <c r="AM7" s="1" t="s">
        <v>390</v>
      </c>
      <c r="AN7" s="281" t="s">
        <v>271</v>
      </c>
    </row>
    <row r="8" spans="1:40" x14ac:dyDescent="0.2">
      <c r="A8" s="341" t="s">
        <v>480</v>
      </c>
      <c r="B8" s="228">
        <v>1</v>
      </c>
      <c r="C8" s="371"/>
      <c r="D8" s="7">
        <f>$B8*C8</f>
        <v>0</v>
      </c>
      <c r="F8" s="260"/>
      <c r="G8" s="7">
        <f>$B8*F8</f>
        <v>0</v>
      </c>
      <c r="I8" s="260"/>
      <c r="J8" s="53">
        <f>$B8*I8</f>
        <v>0</v>
      </c>
      <c r="L8" s="261"/>
      <c r="M8" s="7">
        <f>$B8*L8</f>
        <v>0</v>
      </c>
      <c r="O8" s="261"/>
      <c r="P8" s="7">
        <f>$B8*O8</f>
        <v>0</v>
      </c>
      <c r="R8" s="261"/>
      <c r="S8" s="7">
        <f>$B8*R8</f>
        <v>0</v>
      </c>
      <c r="U8" s="261"/>
      <c r="V8" s="7">
        <f>$B8*U8</f>
        <v>0</v>
      </c>
      <c r="X8" s="261"/>
      <c r="Y8" s="7">
        <f>$B8*X8</f>
        <v>0</v>
      </c>
      <c r="AA8" s="261"/>
      <c r="AB8" s="7">
        <f>$B8*AA8</f>
        <v>0</v>
      </c>
      <c r="AD8" s="261"/>
      <c r="AE8" s="7">
        <f>$B8*AD8</f>
        <v>0</v>
      </c>
      <c r="AG8" s="261"/>
      <c r="AH8" s="7">
        <f>$B8*AG8</f>
        <v>0</v>
      </c>
      <c r="AJ8" s="261"/>
      <c r="AK8" s="7">
        <f>$B8*AJ8</f>
        <v>0</v>
      </c>
      <c r="AM8" s="261"/>
      <c r="AN8" s="7">
        <f>$B8*AM8</f>
        <v>0</v>
      </c>
    </row>
    <row r="9" spans="1:40" ht="27" customHeight="1" x14ac:dyDescent="0.2">
      <c r="A9" s="341" t="s">
        <v>479</v>
      </c>
      <c r="B9" s="228">
        <v>0.8</v>
      </c>
      <c r="C9" s="371"/>
      <c r="D9" s="7">
        <f t="shared" ref="D9:D14" si="0">$B9*C9</f>
        <v>0</v>
      </c>
      <c r="F9" s="260"/>
      <c r="G9" s="7">
        <f t="shared" ref="G9:G14" si="1">$B9*F9</f>
        <v>0</v>
      </c>
      <c r="I9" s="260"/>
      <c r="J9" s="53">
        <f t="shared" ref="J9:J14" si="2">$B9*I9</f>
        <v>0</v>
      </c>
      <c r="L9" s="261">
        <v>0.2</v>
      </c>
      <c r="M9" s="7">
        <f t="shared" ref="M9:M14" si="3">$B9*L9</f>
        <v>0.16000000000000003</v>
      </c>
      <c r="O9" s="261">
        <v>0.3</v>
      </c>
      <c r="P9" s="7">
        <f t="shared" ref="P9:P14" si="4">$B9*O9</f>
        <v>0.24</v>
      </c>
      <c r="R9" s="261"/>
      <c r="S9" s="7">
        <f t="shared" ref="S9:S14" si="5">$B9*R9</f>
        <v>0</v>
      </c>
      <c r="U9" s="261"/>
      <c r="V9" s="7">
        <f t="shared" ref="V9:V14" si="6">$B9*U9</f>
        <v>0</v>
      </c>
      <c r="X9" s="261"/>
      <c r="Y9" s="7">
        <f t="shared" ref="Y9:Y14" si="7">$B9*X9</f>
        <v>0</v>
      </c>
      <c r="AA9" s="261"/>
      <c r="AB9" s="7">
        <f t="shared" ref="AB9:AB14" si="8">$B9*AA9</f>
        <v>0</v>
      </c>
      <c r="AD9" s="261"/>
      <c r="AE9" s="7">
        <f t="shared" ref="AE9:AE14" si="9">$B9*AD9</f>
        <v>0</v>
      </c>
      <c r="AG9" s="261"/>
      <c r="AH9" s="7">
        <f t="shared" ref="AH9:AH14" si="10">$B9*AG9</f>
        <v>0</v>
      </c>
      <c r="AJ9" s="261"/>
      <c r="AK9" s="7">
        <f t="shared" ref="AK9:AK14" si="11">$B9*AJ9</f>
        <v>0</v>
      </c>
      <c r="AM9" s="261"/>
      <c r="AN9" s="7">
        <f t="shared" ref="AN9:AN14" si="12">$B9*AM9</f>
        <v>0</v>
      </c>
    </row>
    <row r="10" spans="1:40" ht="36" x14ac:dyDescent="0.2">
      <c r="A10" s="341" t="s">
        <v>475</v>
      </c>
      <c r="B10" s="228">
        <v>0.5</v>
      </c>
      <c r="C10" s="371"/>
      <c r="D10" s="7">
        <f t="shared" si="0"/>
        <v>0</v>
      </c>
      <c r="F10" s="260"/>
      <c r="G10" s="7">
        <f t="shared" si="1"/>
        <v>0</v>
      </c>
      <c r="I10" s="260"/>
      <c r="J10" s="53">
        <f t="shared" si="2"/>
        <v>0</v>
      </c>
      <c r="L10" s="261"/>
      <c r="M10" s="7">
        <f t="shared" si="3"/>
        <v>0</v>
      </c>
      <c r="O10" s="261"/>
      <c r="P10" s="7">
        <f t="shared" si="4"/>
        <v>0</v>
      </c>
      <c r="R10" s="261"/>
      <c r="S10" s="7">
        <f t="shared" si="5"/>
        <v>0</v>
      </c>
      <c r="U10" s="261"/>
      <c r="V10" s="7">
        <f t="shared" si="6"/>
        <v>0</v>
      </c>
      <c r="X10" s="261"/>
      <c r="Y10" s="7">
        <f t="shared" si="7"/>
        <v>0</v>
      </c>
      <c r="AA10" s="261"/>
      <c r="AB10" s="7">
        <f t="shared" si="8"/>
        <v>0</v>
      </c>
      <c r="AD10" s="261"/>
      <c r="AE10" s="7">
        <f t="shared" si="9"/>
        <v>0</v>
      </c>
      <c r="AG10" s="261"/>
      <c r="AH10" s="7">
        <f t="shared" si="10"/>
        <v>0</v>
      </c>
      <c r="AJ10" s="261"/>
      <c r="AK10" s="7">
        <f t="shared" si="11"/>
        <v>0</v>
      </c>
      <c r="AM10" s="261"/>
      <c r="AN10" s="7">
        <f t="shared" si="12"/>
        <v>0</v>
      </c>
    </row>
    <row r="11" spans="1:40" ht="24" x14ac:dyDescent="0.2">
      <c r="A11" s="341" t="s">
        <v>481</v>
      </c>
      <c r="B11" s="228">
        <v>0.5</v>
      </c>
      <c r="C11" s="371"/>
      <c r="D11" s="7">
        <f t="shared" si="0"/>
        <v>0</v>
      </c>
      <c r="F11" s="260"/>
      <c r="G11" s="7">
        <f t="shared" si="1"/>
        <v>0</v>
      </c>
      <c r="I11" s="260"/>
      <c r="J11" s="53">
        <f t="shared" si="2"/>
        <v>0</v>
      </c>
      <c r="L11" s="261">
        <v>0.5</v>
      </c>
      <c r="M11" s="7">
        <f t="shared" si="3"/>
        <v>0.25</v>
      </c>
      <c r="O11" s="261">
        <v>0.7</v>
      </c>
      <c r="P11" s="7">
        <f t="shared" si="4"/>
        <v>0.35</v>
      </c>
      <c r="R11" s="261"/>
      <c r="S11" s="7">
        <f t="shared" si="5"/>
        <v>0</v>
      </c>
      <c r="U11" s="261"/>
      <c r="V11" s="7">
        <f t="shared" si="6"/>
        <v>0</v>
      </c>
      <c r="X11" s="261"/>
      <c r="Y11" s="7">
        <f t="shared" si="7"/>
        <v>0</v>
      </c>
      <c r="AA11" s="261"/>
      <c r="AB11" s="7">
        <f t="shared" si="8"/>
        <v>0</v>
      </c>
      <c r="AD11" s="261"/>
      <c r="AE11" s="7">
        <f t="shared" si="9"/>
        <v>0</v>
      </c>
      <c r="AG11" s="261"/>
      <c r="AH11" s="7">
        <f t="shared" si="10"/>
        <v>0</v>
      </c>
      <c r="AJ11" s="261"/>
      <c r="AK11" s="7">
        <f t="shared" si="11"/>
        <v>0</v>
      </c>
      <c r="AM11" s="261"/>
      <c r="AN11" s="7">
        <f t="shared" si="12"/>
        <v>0</v>
      </c>
    </row>
    <row r="12" spans="1:40" ht="39" customHeight="1" x14ac:dyDescent="0.2">
      <c r="A12" s="341" t="s">
        <v>476</v>
      </c>
      <c r="B12" s="228">
        <v>0.4</v>
      </c>
      <c r="C12" s="371"/>
      <c r="D12" s="7">
        <f t="shared" si="0"/>
        <v>0</v>
      </c>
      <c r="F12" s="260"/>
      <c r="G12" s="7">
        <f t="shared" si="1"/>
        <v>0</v>
      </c>
      <c r="I12" s="260"/>
      <c r="J12" s="53">
        <f t="shared" si="2"/>
        <v>0</v>
      </c>
      <c r="L12" s="261">
        <v>0.3</v>
      </c>
      <c r="M12" s="7">
        <f t="shared" si="3"/>
        <v>0.12</v>
      </c>
      <c r="O12" s="261"/>
      <c r="P12" s="7">
        <f t="shared" si="4"/>
        <v>0</v>
      </c>
      <c r="R12" s="261"/>
      <c r="S12" s="7">
        <f t="shared" si="5"/>
        <v>0</v>
      </c>
      <c r="U12" s="261"/>
      <c r="V12" s="7">
        <f t="shared" si="6"/>
        <v>0</v>
      </c>
      <c r="X12" s="261"/>
      <c r="Y12" s="7">
        <f t="shared" si="7"/>
        <v>0</v>
      </c>
      <c r="AA12" s="261"/>
      <c r="AB12" s="7">
        <f t="shared" si="8"/>
        <v>0</v>
      </c>
      <c r="AD12" s="261"/>
      <c r="AE12" s="7">
        <f t="shared" si="9"/>
        <v>0</v>
      </c>
      <c r="AG12" s="261"/>
      <c r="AH12" s="7">
        <f t="shared" si="10"/>
        <v>0</v>
      </c>
      <c r="AJ12" s="261"/>
      <c r="AK12" s="7">
        <f t="shared" si="11"/>
        <v>0</v>
      </c>
      <c r="AM12" s="261"/>
      <c r="AN12" s="7">
        <f t="shared" si="12"/>
        <v>0</v>
      </c>
    </row>
    <row r="13" spans="1:40" ht="36" x14ac:dyDescent="0.2">
      <c r="A13" s="341" t="s">
        <v>477</v>
      </c>
      <c r="B13" s="228">
        <v>0.1</v>
      </c>
      <c r="C13" s="371"/>
      <c r="D13" s="7">
        <f t="shared" si="0"/>
        <v>0</v>
      </c>
      <c r="F13" s="260"/>
      <c r="G13" s="7">
        <f t="shared" si="1"/>
        <v>0</v>
      </c>
      <c r="I13" s="260"/>
      <c r="J13" s="53">
        <f t="shared" si="2"/>
        <v>0</v>
      </c>
      <c r="L13" s="261"/>
      <c r="M13" s="7">
        <f t="shared" si="3"/>
        <v>0</v>
      </c>
      <c r="O13" s="261"/>
      <c r="P13" s="7">
        <f t="shared" si="4"/>
        <v>0</v>
      </c>
      <c r="R13" s="261"/>
      <c r="S13" s="7">
        <f t="shared" si="5"/>
        <v>0</v>
      </c>
      <c r="U13" s="261"/>
      <c r="V13" s="7">
        <f t="shared" si="6"/>
        <v>0</v>
      </c>
      <c r="X13" s="261"/>
      <c r="Y13" s="7">
        <f t="shared" si="7"/>
        <v>0</v>
      </c>
      <c r="AA13" s="261"/>
      <c r="AB13" s="7">
        <f t="shared" si="8"/>
        <v>0</v>
      </c>
      <c r="AD13" s="261"/>
      <c r="AE13" s="7">
        <f t="shared" si="9"/>
        <v>0</v>
      </c>
      <c r="AG13" s="261"/>
      <c r="AH13" s="7">
        <f t="shared" si="10"/>
        <v>0</v>
      </c>
      <c r="AJ13" s="261"/>
      <c r="AK13" s="7">
        <f t="shared" si="11"/>
        <v>0</v>
      </c>
      <c r="AM13" s="261"/>
      <c r="AN13" s="7">
        <f t="shared" si="12"/>
        <v>0</v>
      </c>
    </row>
    <row r="14" spans="1:40" x14ac:dyDescent="0.2">
      <c r="A14" s="341" t="s">
        <v>478</v>
      </c>
      <c r="B14" s="228">
        <v>0.1</v>
      </c>
      <c r="C14" s="371"/>
      <c r="D14" s="7">
        <f t="shared" si="0"/>
        <v>0</v>
      </c>
      <c r="F14" s="260"/>
      <c r="G14" s="7">
        <f t="shared" si="1"/>
        <v>0</v>
      </c>
      <c r="I14" s="260"/>
      <c r="J14" s="53">
        <f t="shared" si="2"/>
        <v>0</v>
      </c>
      <c r="L14" s="261"/>
      <c r="M14" s="7">
        <f t="shared" si="3"/>
        <v>0</v>
      </c>
      <c r="O14" s="261"/>
      <c r="P14" s="7">
        <f t="shared" si="4"/>
        <v>0</v>
      </c>
      <c r="R14" s="261"/>
      <c r="S14" s="7">
        <f t="shared" si="5"/>
        <v>0</v>
      </c>
      <c r="U14" s="261"/>
      <c r="V14" s="7">
        <f t="shared" si="6"/>
        <v>0</v>
      </c>
      <c r="X14" s="261"/>
      <c r="Y14" s="7">
        <f t="shared" si="7"/>
        <v>0</v>
      </c>
      <c r="AA14" s="261"/>
      <c r="AB14" s="7">
        <f t="shared" si="8"/>
        <v>0</v>
      </c>
      <c r="AD14" s="261"/>
      <c r="AE14" s="7">
        <f t="shared" si="9"/>
        <v>0</v>
      </c>
      <c r="AG14" s="261"/>
      <c r="AH14" s="7">
        <f t="shared" si="10"/>
        <v>0</v>
      </c>
      <c r="AJ14" s="261"/>
      <c r="AK14" s="7">
        <f t="shared" si="11"/>
        <v>0</v>
      </c>
      <c r="AM14" s="261"/>
      <c r="AN14" s="7">
        <f t="shared" si="12"/>
        <v>0</v>
      </c>
    </row>
    <row r="15" spans="1:40" x14ac:dyDescent="0.2">
      <c r="A15" s="374"/>
      <c r="B15" s="375" t="s">
        <v>521</v>
      </c>
      <c r="C15" s="715">
        <f>SUM(C8:C14)</f>
        <v>0</v>
      </c>
      <c r="F15" s="495">
        <f>SUM(F8:F14)</f>
        <v>0</v>
      </c>
      <c r="I15" s="11">
        <f>SUM(I8:I14)</f>
        <v>0</v>
      </c>
      <c r="J15" s="53"/>
      <c r="L15" s="445">
        <f>SUM(L8:L14)</f>
        <v>1</v>
      </c>
      <c r="O15" s="445">
        <f>SUM(O8:O14)</f>
        <v>1</v>
      </c>
      <c r="R15" s="445">
        <f>SUM(R8:R14)</f>
        <v>0</v>
      </c>
      <c r="U15" s="445">
        <f>SUM(U8:U14)</f>
        <v>0</v>
      </c>
      <c r="X15" s="445">
        <f>SUM(X8:X14)</f>
        <v>0</v>
      </c>
      <c r="AA15" s="445">
        <f>SUM(AA8:AA14)</f>
        <v>0</v>
      </c>
      <c r="AD15" s="445">
        <f>SUM(AD8:AD14)</f>
        <v>0</v>
      </c>
      <c r="AG15" s="445">
        <f>SUM(AG8:AG14)</f>
        <v>0</v>
      </c>
      <c r="AJ15" s="445">
        <f>SUM(AJ8:AJ14)</f>
        <v>0</v>
      </c>
      <c r="AM15" s="445">
        <f>SUM(AM8:AM14)</f>
        <v>0</v>
      </c>
    </row>
    <row r="16" spans="1:40" s="4" customFormat="1" ht="19.5" thickBot="1" x14ac:dyDescent="0.25">
      <c r="A16" s="446" t="s">
        <v>482</v>
      </c>
      <c r="B16" s="375"/>
      <c r="C16" s="376"/>
      <c r="D16" s="172">
        <f>SUM(D8:D14)</f>
        <v>0</v>
      </c>
      <c r="E16" s="172"/>
      <c r="F16" s="143"/>
      <c r="G16" s="172">
        <f>SUM(G8:G14)</f>
        <v>0</v>
      </c>
      <c r="H16" s="172"/>
      <c r="I16" s="172"/>
      <c r="J16" s="173">
        <f>SUM(J8:J14)</f>
        <v>0</v>
      </c>
      <c r="L16" s="94"/>
      <c r="M16" s="4">
        <f>SUM(M8:M14)</f>
        <v>0.53</v>
      </c>
      <c r="O16" s="94"/>
      <c r="P16" s="4">
        <f>SUM(P8:P14)</f>
        <v>0.59</v>
      </c>
      <c r="R16" s="94"/>
      <c r="S16" s="4">
        <f>SUM(S8:S14)</f>
        <v>0</v>
      </c>
      <c r="U16" s="94"/>
      <c r="V16" s="4">
        <f>SUM(V8:V14)</f>
        <v>0</v>
      </c>
      <c r="X16" s="94"/>
      <c r="Y16" s="4">
        <f>SUM(Y8:Y14)</f>
        <v>0</v>
      </c>
      <c r="AA16" s="94"/>
      <c r="AB16" s="4">
        <f>SUM(AB8:AB14)</f>
        <v>0</v>
      </c>
      <c r="AD16" s="94"/>
      <c r="AE16" s="4">
        <f>SUM(AE8:AE14)</f>
        <v>0</v>
      </c>
      <c r="AG16" s="94"/>
      <c r="AH16" s="4">
        <f>SUM(AH8:AH14)</f>
        <v>0</v>
      </c>
      <c r="AJ16" s="94"/>
      <c r="AK16" s="4">
        <f>SUM(AK8:AK14)</f>
        <v>0</v>
      </c>
      <c r="AM16" s="94"/>
      <c r="AN16" s="4">
        <f>SUM(AN8:AN14)</f>
        <v>0</v>
      </c>
    </row>
    <row r="17" spans="1:3" x14ac:dyDescent="0.2">
      <c r="A17" s="301" t="s">
        <v>423</v>
      </c>
      <c r="B17" s="228"/>
    </row>
    <row r="29" spans="1:3" x14ac:dyDescent="0.2">
      <c r="A29" s="183"/>
      <c r="B29" s="228"/>
      <c r="C29" s="95"/>
    </row>
    <row r="162" spans="1:3" x14ac:dyDescent="0.2">
      <c r="C162" s="4"/>
    </row>
    <row r="163" spans="1:3" x14ac:dyDescent="0.2">
      <c r="A163" s="3"/>
      <c r="C163" s="1"/>
    </row>
    <row r="164" spans="1:3" x14ac:dyDescent="0.2">
      <c r="A164" s="1"/>
      <c r="C164" s="11"/>
    </row>
    <row r="165" spans="1:3" x14ac:dyDescent="0.2">
      <c r="A165" s="1"/>
      <c r="C165" s="11"/>
    </row>
    <row r="166" spans="1:3" x14ac:dyDescent="0.2">
      <c r="A166" s="1"/>
      <c r="C166" s="11"/>
    </row>
    <row r="167" spans="1:3" x14ac:dyDescent="0.2">
      <c r="A167" s="1"/>
      <c r="C167" s="11"/>
    </row>
    <row r="168" spans="1:3" x14ac:dyDescent="0.2">
      <c r="A168" s="1"/>
    </row>
    <row r="170" spans="1:3" x14ac:dyDescent="0.2">
      <c r="C170" s="4"/>
    </row>
    <row r="171" spans="1:3" x14ac:dyDescent="0.2">
      <c r="A171" s="3"/>
      <c r="C171" s="1"/>
    </row>
    <row r="172" spans="1:3" x14ac:dyDescent="0.2">
      <c r="A172" s="1"/>
      <c r="C172" s="11"/>
    </row>
    <row r="173" spans="1:3" x14ac:dyDescent="0.2">
      <c r="A173" s="1"/>
      <c r="C173" s="11"/>
    </row>
    <row r="174" spans="1:3" x14ac:dyDescent="0.2">
      <c r="A174" s="1"/>
      <c r="C174" s="11"/>
    </row>
    <row r="175" spans="1:3" x14ac:dyDescent="0.2">
      <c r="A175" s="1"/>
      <c r="C175" s="11"/>
    </row>
    <row r="176" spans="1:3" x14ac:dyDescent="0.2">
      <c r="A176" s="1"/>
    </row>
    <row r="178" spans="1:3" x14ac:dyDescent="0.2">
      <c r="C178" s="4"/>
    </row>
    <row r="179" spans="1:3" x14ac:dyDescent="0.2">
      <c r="A179" s="3"/>
      <c r="C179" s="1"/>
    </row>
    <row r="180" spans="1:3" x14ac:dyDescent="0.2">
      <c r="A180" s="1"/>
      <c r="C180" s="11"/>
    </row>
    <row r="181" spans="1:3" x14ac:dyDescent="0.2">
      <c r="A181" s="1"/>
      <c r="C181" s="11"/>
    </row>
    <row r="182" spans="1:3" x14ac:dyDescent="0.2">
      <c r="A182" s="1"/>
      <c r="C182" s="11"/>
    </row>
    <row r="183" spans="1:3" x14ac:dyDescent="0.2">
      <c r="A183" s="1"/>
      <c r="C183" s="11"/>
    </row>
    <row r="184" spans="1:3" x14ac:dyDescent="0.2">
      <c r="A184" s="1"/>
    </row>
    <row r="186" spans="1:3" x14ac:dyDescent="0.2">
      <c r="C186" s="4"/>
    </row>
    <row r="187" spans="1:3" x14ac:dyDescent="0.2">
      <c r="A187" s="3"/>
      <c r="C187" s="1"/>
    </row>
    <row r="188" spans="1:3" x14ac:dyDescent="0.2">
      <c r="A188" s="1"/>
      <c r="C188" s="11"/>
    </row>
    <row r="189" spans="1:3" x14ac:dyDescent="0.2">
      <c r="A189" s="1"/>
      <c r="C189" s="11"/>
    </row>
    <row r="190" spans="1:3" x14ac:dyDescent="0.2">
      <c r="A190" s="1"/>
      <c r="C190" s="11"/>
    </row>
    <row r="191" spans="1:3" x14ac:dyDescent="0.2">
      <c r="A191" s="1"/>
      <c r="C191" s="11"/>
    </row>
    <row r="192" spans="1:3" x14ac:dyDescent="0.2">
      <c r="A192" s="1"/>
    </row>
    <row r="194" spans="1:3" x14ac:dyDescent="0.2">
      <c r="C194" s="4"/>
    </row>
    <row r="195" spans="1:3" x14ac:dyDescent="0.2">
      <c r="A195" s="3"/>
      <c r="C195" s="1"/>
    </row>
    <row r="196" spans="1:3" x14ac:dyDescent="0.2">
      <c r="A196" s="1"/>
      <c r="C196" s="11"/>
    </row>
    <row r="197" spans="1:3" x14ac:dyDescent="0.2">
      <c r="A197" s="1"/>
      <c r="C197" s="11"/>
    </row>
    <row r="198" spans="1:3" x14ac:dyDescent="0.2">
      <c r="A198" s="1"/>
      <c r="C198" s="11"/>
    </row>
    <row r="199" spans="1:3" x14ac:dyDescent="0.2">
      <c r="A199" s="1"/>
      <c r="C199" s="11"/>
    </row>
    <row r="200" spans="1:3" x14ac:dyDescent="0.2">
      <c r="A200" s="1"/>
    </row>
    <row r="203" spans="1:3" x14ac:dyDescent="0.2">
      <c r="C203" s="4"/>
    </row>
    <row r="204" spans="1:3" x14ac:dyDescent="0.2">
      <c r="A204" s="3"/>
      <c r="C204" s="1"/>
    </row>
    <row r="205" spans="1:3" x14ac:dyDescent="0.2">
      <c r="A205" s="1"/>
      <c r="C205" s="11"/>
    </row>
    <row r="206" spans="1:3" x14ac:dyDescent="0.2">
      <c r="A206" s="1"/>
      <c r="C206" s="11"/>
    </row>
    <row r="207" spans="1:3" x14ac:dyDescent="0.2">
      <c r="A207" s="1"/>
      <c r="C207" s="11"/>
    </row>
    <row r="208" spans="1:3" x14ac:dyDescent="0.2">
      <c r="A208" s="1"/>
      <c r="C208" s="11"/>
    </row>
    <row r="209" spans="1:3" x14ac:dyDescent="0.2">
      <c r="A209" s="1"/>
    </row>
    <row r="211" spans="1:3" x14ac:dyDescent="0.2">
      <c r="C211" s="4"/>
    </row>
    <row r="212" spans="1:3" x14ac:dyDescent="0.2">
      <c r="A212" s="3"/>
      <c r="C212" s="1"/>
    </row>
    <row r="213" spans="1:3" x14ac:dyDescent="0.2">
      <c r="A213" s="1"/>
      <c r="C213" s="11"/>
    </row>
    <row r="214" spans="1:3" x14ac:dyDescent="0.2">
      <c r="A214" s="1"/>
      <c r="C214" s="11"/>
    </row>
    <row r="215" spans="1:3" x14ac:dyDescent="0.2">
      <c r="A215" s="1"/>
      <c r="C215" s="11"/>
    </row>
    <row r="216" spans="1:3" x14ac:dyDescent="0.2">
      <c r="A216" s="1"/>
      <c r="C216" s="11"/>
    </row>
    <row r="217" spans="1:3" x14ac:dyDescent="0.2">
      <c r="A217" s="1"/>
    </row>
    <row r="219" spans="1:3" x14ac:dyDescent="0.2">
      <c r="C219" s="4"/>
    </row>
    <row r="220" spans="1:3" x14ac:dyDescent="0.2">
      <c r="A220" s="3"/>
      <c r="C220" s="1"/>
    </row>
    <row r="221" spans="1:3" x14ac:dyDescent="0.2">
      <c r="A221" s="1"/>
      <c r="C221" s="11"/>
    </row>
    <row r="222" spans="1:3" x14ac:dyDescent="0.2">
      <c r="A222" s="1"/>
      <c r="C222" s="11"/>
    </row>
    <row r="223" spans="1:3" x14ac:dyDescent="0.2">
      <c r="A223" s="1"/>
      <c r="C223" s="11"/>
    </row>
    <row r="224" spans="1:3" x14ac:dyDescent="0.2">
      <c r="A224" s="1"/>
      <c r="C224" s="11"/>
    </row>
    <row r="225" spans="1:3" x14ac:dyDescent="0.2">
      <c r="A225" s="1"/>
    </row>
    <row r="227" spans="1:3" x14ac:dyDescent="0.2">
      <c r="C227" s="4"/>
    </row>
    <row r="228" spans="1:3" x14ac:dyDescent="0.2">
      <c r="A228" s="3"/>
      <c r="C228" s="1"/>
    </row>
    <row r="229" spans="1:3" x14ac:dyDescent="0.2">
      <c r="A229" s="1"/>
      <c r="C229" s="11"/>
    </row>
    <row r="230" spans="1:3" x14ac:dyDescent="0.2">
      <c r="A230" s="1"/>
      <c r="C230" s="11"/>
    </row>
    <row r="231" spans="1:3" x14ac:dyDescent="0.2">
      <c r="A231" s="1"/>
      <c r="C231" s="11"/>
    </row>
    <row r="232" spans="1:3" x14ac:dyDescent="0.2">
      <c r="A232" s="1"/>
      <c r="C232" s="11"/>
    </row>
    <row r="233" spans="1:3" x14ac:dyDescent="0.2">
      <c r="A233" s="1"/>
    </row>
  </sheetData>
  <sheetProtection password="DBB9" sheet="1"/>
  <protectedRanges>
    <protectedRange sqref="C8:C14 F8:F14 I8:I14 L8:L14 O8:O14 R8:R14 U8:U14 X8:X14 AA8:AA14 AD8:AD14 AG8:AG14 AJ8:AJ14 AM8:AM14" name="Range1"/>
  </protectedRanges>
  <mergeCells count="1">
    <mergeCell ref="A3:F3"/>
  </mergeCells>
  <phoneticPr fontId="0" type="noConversion"/>
  <conditionalFormatting sqref="C16 F16 I16 L16 O16 R16 U16 X16 AA16 AD16 AG16 AJ16 AM16">
    <cfRule type="cellIs" dxfId="59" priority="1" stopIfTrue="1" operator="greaterThan">
      <formula>1</formula>
    </cfRule>
  </conditionalFormatting>
  <conditionalFormatting sqref="C15:AN15">
    <cfRule type="cellIs" dxfId="58" priority="2" stopIfTrue="1" operator="notBetween">
      <formula>0</formula>
      <formula>1</formula>
    </cfRule>
  </conditionalFormatting>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AN208"/>
  <sheetViews>
    <sheetView workbookViewId="0">
      <pane xSplit="2" topLeftCell="C1" activePane="topRight" state="frozen"/>
      <selection pane="topRight" activeCell="R24" sqref="R24"/>
    </sheetView>
  </sheetViews>
  <sheetFormatPr defaultRowHeight="12.75" x14ac:dyDescent="0.2"/>
  <cols>
    <col min="1" max="1" width="36.7109375" style="39" customWidth="1"/>
    <col min="2" max="2" width="18.5703125" style="36" customWidth="1"/>
    <col min="3" max="3" width="14" style="36" bestFit="1" customWidth="1"/>
    <col min="4" max="4" width="12.28515625" style="36" bestFit="1" customWidth="1"/>
  </cols>
  <sheetData>
    <row r="1" spans="1:40" ht="26.25" x14ac:dyDescent="0.2">
      <c r="A1" s="31" t="s">
        <v>565</v>
      </c>
      <c r="B1" s="7"/>
      <c r="C1" s="7"/>
      <c r="D1" s="7"/>
    </row>
    <row r="2" spans="1:40" x14ac:dyDescent="0.2">
      <c r="A2" s="4"/>
      <c r="B2" s="7"/>
      <c r="C2" s="7"/>
      <c r="D2" s="7"/>
    </row>
    <row r="3" spans="1:40" ht="80.25" customHeight="1" x14ac:dyDescent="0.2">
      <c r="A3" s="751" t="s">
        <v>440</v>
      </c>
      <c r="B3" s="746"/>
      <c r="C3" s="746"/>
      <c r="D3" s="746"/>
      <c r="E3" s="746"/>
      <c r="F3" s="746"/>
      <c r="G3" s="746"/>
      <c r="H3" s="746"/>
      <c r="I3" s="746"/>
      <c r="J3" s="746"/>
      <c r="K3" s="746"/>
      <c r="L3" s="746"/>
    </row>
    <row r="4" spans="1:40" ht="13.5" thickBot="1" x14ac:dyDescent="0.25"/>
    <row r="5" spans="1:40" ht="20.25" x14ac:dyDescent="0.2">
      <c r="C5" s="176" t="s">
        <v>460</v>
      </c>
      <c r="D5" s="329"/>
      <c r="E5" s="378"/>
      <c r="F5" s="378"/>
      <c r="G5" s="378"/>
      <c r="H5" s="378"/>
      <c r="I5" s="378"/>
      <c r="J5" s="379"/>
      <c r="L5" s="74" t="s">
        <v>461</v>
      </c>
      <c r="M5" s="36"/>
    </row>
    <row r="6" spans="1:40" x14ac:dyDescent="0.2">
      <c r="A6" s="232" t="s">
        <v>415</v>
      </c>
      <c r="B6" s="233"/>
      <c r="C6" s="369">
        <f>'Function Scoring'!P10</f>
        <v>0</v>
      </c>
      <c r="F6" s="94">
        <f>'Function Scoring'!Q10</f>
        <v>0</v>
      </c>
      <c r="G6" s="36"/>
      <c r="I6" s="94">
        <f>'Function Scoring'!R10</f>
        <v>0</v>
      </c>
      <c r="J6" s="197"/>
      <c r="L6" s="99" t="str">
        <f>'Function Scoring'!F10</f>
        <v xml:space="preserve">Stream A - Current </v>
      </c>
      <c r="M6" s="36"/>
      <c r="O6" s="11" t="str">
        <f>'Function Scoring'!G10</f>
        <v>Stream A - Potential</v>
      </c>
      <c r="P6" s="36"/>
      <c r="R6" s="11">
        <f>'Function Scoring'!H10</f>
        <v>0</v>
      </c>
      <c r="S6" s="36"/>
      <c r="U6" s="11">
        <f>'Function Scoring'!I10</f>
        <v>0</v>
      </c>
      <c r="V6" s="36"/>
      <c r="X6" s="11">
        <f>'Function Scoring'!J10</f>
        <v>0</v>
      </c>
      <c r="Y6" s="36"/>
      <c r="AA6" s="11">
        <f>'Function Scoring'!K10</f>
        <v>0</v>
      </c>
      <c r="AB6" s="36"/>
      <c r="AD6" s="11">
        <f>'Function Scoring'!L10</f>
        <v>0</v>
      </c>
      <c r="AE6" s="36"/>
      <c r="AG6" s="11">
        <f>'Function Scoring'!M10</f>
        <v>0</v>
      </c>
      <c r="AH6" s="36"/>
      <c r="AJ6" s="11">
        <f>'Function Scoring'!N10</f>
        <v>0</v>
      </c>
      <c r="AK6" s="36"/>
      <c r="AM6" s="11">
        <f>'Function Scoring'!O10</f>
        <v>0</v>
      </c>
      <c r="AN6" s="36"/>
    </row>
    <row r="7" spans="1:40" s="59" customFormat="1" ht="60" x14ac:dyDescent="0.2">
      <c r="A7" s="372" t="s">
        <v>270</v>
      </c>
      <c r="B7" s="373" t="s">
        <v>303</v>
      </c>
      <c r="C7" s="370" t="s">
        <v>390</v>
      </c>
      <c r="D7" s="38" t="s">
        <v>271</v>
      </c>
      <c r="F7" s="90" t="s">
        <v>390</v>
      </c>
      <c r="G7" s="38" t="s">
        <v>271</v>
      </c>
      <c r="I7" s="90" t="s">
        <v>390</v>
      </c>
      <c r="J7" s="348" t="s">
        <v>271</v>
      </c>
      <c r="L7" s="84" t="s">
        <v>390</v>
      </c>
      <c r="M7" s="38" t="s">
        <v>271</v>
      </c>
      <c r="O7" s="84" t="s">
        <v>390</v>
      </c>
      <c r="P7" s="38" t="s">
        <v>271</v>
      </c>
      <c r="R7" s="84" t="s">
        <v>390</v>
      </c>
      <c r="S7" s="38" t="s">
        <v>271</v>
      </c>
      <c r="U7" s="84" t="s">
        <v>390</v>
      </c>
      <c r="V7" s="38" t="s">
        <v>271</v>
      </c>
      <c r="X7" s="84" t="s">
        <v>390</v>
      </c>
      <c r="Y7" s="38" t="s">
        <v>271</v>
      </c>
      <c r="AA7" s="84" t="s">
        <v>390</v>
      </c>
      <c r="AB7" s="38" t="s">
        <v>271</v>
      </c>
      <c r="AD7" s="84" t="s">
        <v>390</v>
      </c>
      <c r="AE7" s="38" t="s">
        <v>271</v>
      </c>
      <c r="AG7" s="84" t="s">
        <v>390</v>
      </c>
      <c r="AH7" s="38" t="s">
        <v>271</v>
      </c>
      <c r="AJ7" s="84" t="s">
        <v>390</v>
      </c>
      <c r="AK7" s="38" t="s">
        <v>271</v>
      </c>
      <c r="AM7" s="84" t="s">
        <v>390</v>
      </c>
      <c r="AN7" s="38" t="s">
        <v>271</v>
      </c>
    </row>
    <row r="8" spans="1:40" x14ac:dyDescent="0.2">
      <c r="A8" s="341" t="s">
        <v>480</v>
      </c>
      <c r="B8" s="228">
        <v>1</v>
      </c>
      <c r="C8" s="371"/>
      <c r="D8" s="7">
        <f t="shared" ref="D8:D13" si="0">$B8*C8</f>
        <v>0</v>
      </c>
      <c r="F8" s="260"/>
      <c r="G8" s="7">
        <f t="shared" ref="G8:G13" si="1">$B8*F8</f>
        <v>0</v>
      </c>
      <c r="I8" s="260"/>
      <c r="J8" s="53">
        <f t="shared" ref="J8:J13" si="2">$B8*I8</f>
        <v>0</v>
      </c>
      <c r="L8" s="261"/>
      <c r="M8" s="7">
        <f t="shared" ref="M8:M13" si="3">$B8*L8</f>
        <v>0</v>
      </c>
      <c r="O8" s="261">
        <v>0.8</v>
      </c>
      <c r="P8" s="7">
        <f t="shared" ref="P8:P13" si="4">$B8*O8</f>
        <v>0.8</v>
      </c>
      <c r="R8" s="261"/>
      <c r="S8" s="7">
        <f t="shared" ref="S8:S13" si="5">$B8*R8</f>
        <v>0</v>
      </c>
      <c r="U8" s="261"/>
      <c r="V8" s="7">
        <f t="shared" ref="V8:V13" si="6">$B8*U8</f>
        <v>0</v>
      </c>
      <c r="X8" s="261"/>
      <c r="Y8" s="7">
        <f t="shared" ref="Y8:Y13" si="7">$B8*X8</f>
        <v>0</v>
      </c>
      <c r="AA8" s="261"/>
      <c r="AB8" s="7">
        <f t="shared" ref="AB8:AB13" si="8">$B8*AA8</f>
        <v>0</v>
      </c>
      <c r="AD8" s="261"/>
      <c r="AE8" s="7">
        <f t="shared" ref="AE8:AE13" si="9">$B8*AD8</f>
        <v>0</v>
      </c>
      <c r="AG8" s="261"/>
      <c r="AH8" s="7">
        <f t="shared" ref="AH8:AH13" si="10">$B8*AG8</f>
        <v>0</v>
      </c>
      <c r="AJ8" s="261"/>
      <c r="AK8" s="7">
        <f t="shared" ref="AK8:AK13" si="11">$B8*AJ8</f>
        <v>0</v>
      </c>
      <c r="AM8" s="261"/>
      <c r="AN8" s="7">
        <f t="shared" ref="AN8:AN13" si="12">$B8*AM8</f>
        <v>0</v>
      </c>
    </row>
    <row r="9" spans="1:40" x14ac:dyDescent="0.2">
      <c r="A9" s="341" t="s">
        <v>527</v>
      </c>
      <c r="B9" s="228">
        <v>0.8</v>
      </c>
      <c r="C9" s="371"/>
      <c r="D9" s="7">
        <f t="shared" si="0"/>
        <v>0</v>
      </c>
      <c r="F9" s="260"/>
      <c r="G9" s="7">
        <f t="shared" si="1"/>
        <v>0</v>
      </c>
      <c r="I9" s="260"/>
      <c r="J9" s="53">
        <f t="shared" si="2"/>
        <v>0</v>
      </c>
      <c r="L9" s="261">
        <v>1</v>
      </c>
      <c r="M9" s="7">
        <f t="shared" si="3"/>
        <v>0.8</v>
      </c>
      <c r="O9" s="261">
        <v>0.2</v>
      </c>
      <c r="P9" s="7">
        <f t="shared" si="4"/>
        <v>0.16000000000000003</v>
      </c>
      <c r="R9" s="261"/>
      <c r="S9" s="7">
        <f t="shared" si="5"/>
        <v>0</v>
      </c>
      <c r="U9" s="261"/>
      <c r="V9" s="7">
        <f t="shared" si="6"/>
        <v>0</v>
      </c>
      <c r="X9" s="261"/>
      <c r="Y9" s="7">
        <f t="shared" si="7"/>
        <v>0</v>
      </c>
      <c r="AA9" s="261"/>
      <c r="AB9" s="7">
        <f t="shared" si="8"/>
        <v>0</v>
      </c>
      <c r="AD9" s="261"/>
      <c r="AE9" s="7">
        <f t="shared" si="9"/>
        <v>0</v>
      </c>
      <c r="AG9" s="261"/>
      <c r="AH9" s="7">
        <f t="shared" si="10"/>
        <v>0</v>
      </c>
      <c r="AJ9" s="261"/>
      <c r="AK9" s="7">
        <f t="shared" si="11"/>
        <v>0</v>
      </c>
      <c r="AM9" s="261"/>
      <c r="AN9" s="7">
        <f t="shared" si="12"/>
        <v>0</v>
      </c>
    </row>
    <row r="10" spans="1:40" ht="24" x14ac:dyDescent="0.2">
      <c r="A10" s="341" t="s">
        <v>485</v>
      </c>
      <c r="B10" s="228">
        <v>0.6</v>
      </c>
      <c r="C10" s="371"/>
      <c r="D10" s="7">
        <f t="shared" si="0"/>
        <v>0</v>
      </c>
      <c r="F10" s="260"/>
      <c r="G10" s="7">
        <f t="shared" si="1"/>
        <v>0</v>
      </c>
      <c r="I10" s="260"/>
      <c r="J10" s="53">
        <f t="shared" si="2"/>
        <v>0</v>
      </c>
      <c r="L10" s="261"/>
      <c r="M10" s="7">
        <f t="shared" si="3"/>
        <v>0</v>
      </c>
      <c r="O10" s="261"/>
      <c r="P10" s="7">
        <f t="shared" si="4"/>
        <v>0</v>
      </c>
      <c r="R10" s="261"/>
      <c r="S10" s="7">
        <f t="shared" si="5"/>
        <v>0</v>
      </c>
      <c r="U10" s="261"/>
      <c r="V10" s="7">
        <f t="shared" si="6"/>
        <v>0</v>
      </c>
      <c r="X10" s="261"/>
      <c r="Y10" s="7">
        <f t="shared" si="7"/>
        <v>0</v>
      </c>
      <c r="AA10" s="261"/>
      <c r="AB10" s="7">
        <f t="shared" si="8"/>
        <v>0</v>
      </c>
      <c r="AD10" s="261"/>
      <c r="AE10" s="7">
        <f t="shared" si="9"/>
        <v>0</v>
      </c>
      <c r="AG10" s="261"/>
      <c r="AH10" s="7">
        <f t="shared" si="10"/>
        <v>0</v>
      </c>
      <c r="AJ10" s="261"/>
      <c r="AK10" s="7">
        <f t="shared" si="11"/>
        <v>0</v>
      </c>
      <c r="AM10" s="261"/>
      <c r="AN10" s="7">
        <f t="shared" si="12"/>
        <v>0</v>
      </c>
    </row>
    <row r="11" spans="1:40" ht="24" x14ac:dyDescent="0.2">
      <c r="A11" s="341" t="s">
        <v>486</v>
      </c>
      <c r="B11" s="228">
        <v>0.4</v>
      </c>
      <c r="C11" s="371"/>
      <c r="D11" s="7">
        <f t="shared" si="0"/>
        <v>0</v>
      </c>
      <c r="F11" s="260"/>
      <c r="G11" s="7">
        <f t="shared" si="1"/>
        <v>0</v>
      </c>
      <c r="I11" s="260"/>
      <c r="J11" s="53">
        <f t="shared" si="2"/>
        <v>0</v>
      </c>
      <c r="L11" s="261"/>
      <c r="M11" s="7">
        <f t="shared" si="3"/>
        <v>0</v>
      </c>
      <c r="O11" s="261"/>
      <c r="P11" s="7">
        <f t="shared" si="4"/>
        <v>0</v>
      </c>
      <c r="R11" s="261"/>
      <c r="S11" s="7">
        <f t="shared" si="5"/>
        <v>0</v>
      </c>
      <c r="U11" s="261"/>
      <c r="V11" s="7">
        <f t="shared" si="6"/>
        <v>0</v>
      </c>
      <c r="X11" s="261"/>
      <c r="Y11" s="7">
        <f t="shared" si="7"/>
        <v>0</v>
      </c>
      <c r="AA11" s="261"/>
      <c r="AB11" s="7">
        <f t="shared" si="8"/>
        <v>0</v>
      </c>
      <c r="AD11" s="261"/>
      <c r="AE11" s="7">
        <f t="shared" si="9"/>
        <v>0</v>
      </c>
      <c r="AG11" s="261"/>
      <c r="AH11" s="7">
        <f t="shared" si="10"/>
        <v>0</v>
      </c>
      <c r="AJ11" s="261"/>
      <c r="AK11" s="7">
        <f t="shared" si="11"/>
        <v>0</v>
      </c>
      <c r="AM11" s="261"/>
      <c r="AN11" s="7">
        <f t="shared" si="12"/>
        <v>0</v>
      </c>
    </row>
    <row r="12" spans="1:40" ht="24" x14ac:dyDescent="0.2">
      <c r="A12" s="341" t="s">
        <v>487</v>
      </c>
      <c r="B12" s="228">
        <v>0.2</v>
      </c>
      <c r="C12" s="371"/>
      <c r="D12" s="7">
        <f t="shared" si="0"/>
        <v>0</v>
      </c>
      <c r="F12" s="260"/>
      <c r="G12" s="7">
        <f t="shared" si="1"/>
        <v>0</v>
      </c>
      <c r="I12" s="260"/>
      <c r="J12" s="53">
        <f t="shared" si="2"/>
        <v>0</v>
      </c>
      <c r="L12" s="261"/>
      <c r="M12" s="7">
        <f t="shared" si="3"/>
        <v>0</v>
      </c>
      <c r="O12" s="261"/>
      <c r="P12" s="7">
        <f t="shared" si="4"/>
        <v>0</v>
      </c>
      <c r="R12" s="261"/>
      <c r="S12" s="7">
        <f t="shared" si="5"/>
        <v>0</v>
      </c>
      <c r="U12" s="261"/>
      <c r="V12" s="7">
        <f t="shared" si="6"/>
        <v>0</v>
      </c>
      <c r="X12" s="261"/>
      <c r="Y12" s="7">
        <f t="shared" si="7"/>
        <v>0</v>
      </c>
      <c r="AA12" s="261"/>
      <c r="AB12" s="7">
        <f t="shared" si="8"/>
        <v>0</v>
      </c>
      <c r="AD12" s="261"/>
      <c r="AE12" s="7">
        <f t="shared" si="9"/>
        <v>0</v>
      </c>
      <c r="AG12" s="261"/>
      <c r="AH12" s="7">
        <f t="shared" si="10"/>
        <v>0</v>
      </c>
      <c r="AJ12" s="261"/>
      <c r="AK12" s="7">
        <f t="shared" si="11"/>
        <v>0</v>
      </c>
      <c r="AM12" s="261"/>
      <c r="AN12" s="7">
        <f t="shared" si="12"/>
        <v>0</v>
      </c>
    </row>
    <row r="13" spans="1:40" ht="36" x14ac:dyDescent="0.2">
      <c r="A13" s="341" t="s">
        <v>488</v>
      </c>
      <c r="B13" s="228">
        <v>0</v>
      </c>
      <c r="C13" s="371"/>
      <c r="D13" s="7">
        <f t="shared" si="0"/>
        <v>0</v>
      </c>
      <c r="F13" s="260"/>
      <c r="G13" s="7">
        <f t="shared" si="1"/>
        <v>0</v>
      </c>
      <c r="I13" s="260"/>
      <c r="J13" s="53">
        <f t="shared" si="2"/>
        <v>0</v>
      </c>
      <c r="L13" s="261"/>
      <c r="M13" s="7">
        <f t="shared" si="3"/>
        <v>0</v>
      </c>
      <c r="O13" s="261"/>
      <c r="P13" s="7">
        <f t="shared" si="4"/>
        <v>0</v>
      </c>
      <c r="R13" s="261"/>
      <c r="S13" s="7">
        <f t="shared" si="5"/>
        <v>0</v>
      </c>
      <c r="U13" s="261"/>
      <c r="V13" s="7">
        <f t="shared" si="6"/>
        <v>0</v>
      </c>
      <c r="X13" s="261"/>
      <c r="Y13" s="7">
        <f t="shared" si="7"/>
        <v>0</v>
      </c>
      <c r="AA13" s="261"/>
      <c r="AB13" s="7">
        <f t="shared" si="8"/>
        <v>0</v>
      </c>
      <c r="AD13" s="261"/>
      <c r="AE13" s="7">
        <f t="shared" si="9"/>
        <v>0</v>
      </c>
      <c r="AG13" s="261"/>
      <c r="AH13" s="7">
        <f t="shared" si="10"/>
        <v>0</v>
      </c>
      <c r="AJ13" s="261"/>
      <c r="AK13" s="7">
        <f t="shared" si="11"/>
        <v>0</v>
      </c>
      <c r="AM13" s="261"/>
      <c r="AN13" s="7">
        <f t="shared" si="12"/>
        <v>0</v>
      </c>
    </row>
    <row r="14" spans="1:40" x14ac:dyDescent="0.2">
      <c r="A14" s="374"/>
      <c r="B14" s="375" t="s">
        <v>521</v>
      </c>
      <c r="C14" s="380">
        <f>SUM(C8:C13)</f>
        <v>0</v>
      </c>
      <c r="D14" s="7"/>
      <c r="F14" s="95">
        <f>SUM(F8:F13)</f>
        <v>0</v>
      </c>
      <c r="G14" s="7"/>
      <c r="I14" s="95">
        <f>SUM(I8:I13)</f>
        <v>0</v>
      </c>
      <c r="J14" s="53"/>
      <c r="L14" s="95">
        <f>SUM(L8:L13)</f>
        <v>1</v>
      </c>
      <c r="M14" s="7"/>
      <c r="O14" s="95">
        <f>SUM(O8:O13)</f>
        <v>1</v>
      </c>
      <c r="P14" s="7"/>
      <c r="R14" s="95">
        <f>SUM(R8:R13)</f>
        <v>0</v>
      </c>
      <c r="S14" s="7"/>
      <c r="U14" s="95">
        <f>SUM(U8:U13)</f>
        <v>0</v>
      </c>
      <c r="V14" s="7"/>
      <c r="X14" s="95">
        <f>SUM(X8:X13)</f>
        <v>0</v>
      </c>
      <c r="Y14" s="7"/>
      <c r="AA14" s="95">
        <f>SUM(AA8:AA13)</f>
        <v>0</v>
      </c>
      <c r="AB14" s="7"/>
      <c r="AD14" s="95">
        <f>SUM(AD8:AD13)</f>
        <v>0</v>
      </c>
      <c r="AE14" s="7"/>
      <c r="AG14" s="95">
        <f>SUM(AG8:AG13)</f>
        <v>0</v>
      </c>
      <c r="AH14" s="7"/>
      <c r="AJ14" s="95">
        <f>SUM(AJ8:AJ13)</f>
        <v>0</v>
      </c>
      <c r="AK14" s="7"/>
      <c r="AM14" s="95">
        <f>SUM(AM8:AM13)</f>
        <v>0</v>
      </c>
      <c r="AN14" s="7"/>
    </row>
    <row r="15" spans="1:40" s="377" customFormat="1" ht="19.5" thickBot="1" x14ac:dyDescent="0.25">
      <c r="A15" s="229" t="s">
        <v>484</v>
      </c>
      <c r="B15" s="175"/>
      <c r="C15" s="174"/>
      <c r="D15" s="172">
        <f>SUM(D8:D13)</f>
        <v>0</v>
      </c>
      <c r="E15" s="381"/>
      <c r="F15" s="381"/>
      <c r="G15" s="172">
        <f>SUM(G8:G13)</f>
        <v>0</v>
      </c>
      <c r="H15" s="381"/>
      <c r="I15" s="381"/>
      <c r="J15" s="173">
        <f>SUM(J8:J13)</f>
        <v>0</v>
      </c>
      <c r="L15" s="39"/>
      <c r="M15" s="4">
        <f>SUM(M8:M13)</f>
        <v>0.8</v>
      </c>
      <c r="O15" s="39"/>
      <c r="P15" s="4">
        <f>SUM(P8:P13)</f>
        <v>0.96000000000000008</v>
      </c>
      <c r="R15" s="39"/>
      <c r="S15" s="4">
        <f>SUM(S8:S13)</f>
        <v>0</v>
      </c>
      <c r="U15" s="39"/>
      <c r="V15" s="4">
        <f>SUM(V8:V13)</f>
        <v>0</v>
      </c>
      <c r="X15" s="39"/>
      <c r="Y15" s="4">
        <f>SUM(Y8:Y13)</f>
        <v>0</v>
      </c>
      <c r="AA15" s="39"/>
      <c r="AB15" s="4">
        <f>SUM(AB8:AB13)</f>
        <v>0</v>
      </c>
      <c r="AD15" s="39"/>
      <c r="AE15" s="4">
        <f>SUM(AE8:AE13)</f>
        <v>0</v>
      </c>
      <c r="AG15" s="39"/>
      <c r="AH15" s="4">
        <f>SUM(AH8:AH13)</f>
        <v>0</v>
      </c>
      <c r="AJ15" s="39"/>
      <c r="AK15" s="4">
        <f>SUM(AK8:AK13)</f>
        <v>0</v>
      </c>
      <c r="AM15" s="39"/>
      <c r="AN15" s="4">
        <f>SUM(AN8:AN13)</f>
        <v>0</v>
      </c>
    </row>
    <row r="16" spans="1:40" x14ac:dyDescent="0.2">
      <c r="A16" s="198" t="s">
        <v>423</v>
      </c>
      <c r="M16" s="36"/>
      <c r="P16" s="36"/>
      <c r="S16" s="36"/>
      <c r="V16" s="36"/>
      <c r="Y16" s="36"/>
      <c r="AB16" s="36"/>
      <c r="AE16" s="36"/>
      <c r="AH16" s="36"/>
      <c r="AK16" s="36"/>
      <c r="AM16" s="84"/>
      <c r="AN16" s="36"/>
    </row>
    <row r="17" spans="1:40" x14ac:dyDescent="0.2">
      <c r="AM17" s="93"/>
      <c r="AN17" s="36"/>
    </row>
    <row r="18" spans="1:40" x14ac:dyDescent="0.2">
      <c r="AM18" s="93"/>
      <c r="AN18" s="36"/>
    </row>
    <row r="19" spans="1:40" x14ac:dyDescent="0.2">
      <c r="AM19" s="93"/>
      <c r="AN19" s="36"/>
    </row>
    <row r="20" spans="1:40" x14ac:dyDescent="0.2">
      <c r="AM20" s="93"/>
      <c r="AN20" s="36"/>
    </row>
    <row r="21" spans="1:40" x14ac:dyDescent="0.2">
      <c r="AM21" s="36"/>
      <c r="AN21" s="36"/>
    </row>
    <row r="22" spans="1:40" x14ac:dyDescent="0.2">
      <c r="AM22" s="36"/>
      <c r="AN22" s="36"/>
    </row>
    <row r="23" spans="1:40" x14ac:dyDescent="0.2">
      <c r="AM23" s="39"/>
      <c r="AN23" s="36"/>
    </row>
    <row r="24" spans="1:40" x14ac:dyDescent="0.2">
      <c r="B24" s="198"/>
      <c r="C24" s="228"/>
      <c r="AM24" s="84"/>
      <c r="AN24" s="36"/>
    </row>
    <row r="25" spans="1:40" ht="15.75" x14ac:dyDescent="0.2">
      <c r="A25" s="226"/>
      <c r="B25" s="89"/>
      <c r="C25" s="227"/>
      <c r="D25" s="7"/>
      <c r="AM25" s="93"/>
      <c r="AN25" s="36"/>
    </row>
    <row r="26" spans="1:40" x14ac:dyDescent="0.2">
      <c r="A26" s="184"/>
      <c r="AM26" s="93"/>
      <c r="AN26" s="36"/>
    </row>
    <row r="27" spans="1:40" x14ac:dyDescent="0.2">
      <c r="AM27" s="93"/>
      <c r="AN27" s="36"/>
    </row>
    <row r="28" spans="1:40" x14ac:dyDescent="0.2">
      <c r="AM28" s="93"/>
      <c r="AN28" s="36"/>
    </row>
    <row r="29" spans="1:40" x14ac:dyDescent="0.2">
      <c r="AM29" s="36"/>
      <c r="AN29" s="36"/>
    </row>
    <row r="30" spans="1:40" x14ac:dyDescent="0.2">
      <c r="AN30" s="36"/>
    </row>
    <row r="34" spans="1:4" x14ac:dyDescent="0.2">
      <c r="B34" s="230"/>
      <c r="C34" s="231"/>
    </row>
    <row r="35" spans="1:4" ht="15.75" x14ac:dyDescent="0.2">
      <c r="A35" s="229"/>
      <c r="D35" s="7"/>
    </row>
    <row r="50" spans="33:34" x14ac:dyDescent="0.2">
      <c r="AG50" s="36"/>
    </row>
    <row r="51" spans="33:34" x14ac:dyDescent="0.2">
      <c r="AH51" s="36"/>
    </row>
    <row r="152" spans="1:2" x14ac:dyDescent="0.2">
      <c r="B152" s="39"/>
    </row>
    <row r="153" spans="1:2" x14ac:dyDescent="0.2">
      <c r="B153" s="84"/>
    </row>
    <row r="154" spans="1:2" x14ac:dyDescent="0.2">
      <c r="A154" s="91"/>
      <c r="B154" s="93"/>
    </row>
    <row r="155" spans="1:2" x14ac:dyDescent="0.2">
      <c r="A155" s="84"/>
      <c r="B155" s="93"/>
    </row>
    <row r="156" spans="1:2" x14ac:dyDescent="0.2">
      <c r="A156" s="84"/>
      <c r="B156" s="93"/>
    </row>
    <row r="157" spans="1:2" x14ac:dyDescent="0.2">
      <c r="A157" s="84"/>
      <c r="B157" s="93"/>
    </row>
    <row r="158" spans="1:2" x14ac:dyDescent="0.2">
      <c r="A158" s="84"/>
    </row>
    <row r="159" spans="1:2" x14ac:dyDescent="0.2">
      <c r="A159" s="84"/>
    </row>
    <row r="160" spans="1:2" x14ac:dyDescent="0.2">
      <c r="B160" s="39"/>
    </row>
    <row r="161" spans="1:2" x14ac:dyDescent="0.2">
      <c r="B161" s="84"/>
    </row>
    <row r="162" spans="1:2" x14ac:dyDescent="0.2">
      <c r="A162" s="91"/>
      <c r="B162" s="93"/>
    </row>
    <row r="163" spans="1:2" x14ac:dyDescent="0.2">
      <c r="A163" s="84"/>
      <c r="B163" s="93"/>
    </row>
    <row r="164" spans="1:2" x14ac:dyDescent="0.2">
      <c r="A164" s="84"/>
      <c r="B164" s="93"/>
    </row>
    <row r="165" spans="1:2" x14ac:dyDescent="0.2">
      <c r="A165" s="84"/>
      <c r="B165" s="93"/>
    </row>
    <row r="166" spans="1:2" x14ac:dyDescent="0.2">
      <c r="A166" s="84"/>
    </row>
    <row r="167" spans="1:2" x14ac:dyDescent="0.2">
      <c r="A167" s="84"/>
    </row>
    <row r="168" spans="1:2" x14ac:dyDescent="0.2">
      <c r="B168" s="39"/>
    </row>
    <row r="169" spans="1:2" x14ac:dyDescent="0.2">
      <c r="B169" s="84"/>
    </row>
    <row r="170" spans="1:2" x14ac:dyDescent="0.2">
      <c r="A170" s="91"/>
      <c r="B170" s="93"/>
    </row>
    <row r="171" spans="1:2" x14ac:dyDescent="0.2">
      <c r="A171" s="84"/>
      <c r="B171" s="93"/>
    </row>
    <row r="172" spans="1:2" x14ac:dyDescent="0.2">
      <c r="A172" s="84"/>
      <c r="B172" s="93"/>
    </row>
    <row r="173" spans="1:2" x14ac:dyDescent="0.2">
      <c r="A173" s="84"/>
      <c r="B173" s="93"/>
    </row>
    <row r="174" spans="1:2" x14ac:dyDescent="0.2">
      <c r="A174" s="84"/>
    </row>
    <row r="175" spans="1:2" x14ac:dyDescent="0.2">
      <c r="A175" s="84"/>
    </row>
    <row r="177" spans="1:2" x14ac:dyDescent="0.2">
      <c r="B177" s="39"/>
    </row>
    <row r="178" spans="1:2" x14ac:dyDescent="0.2">
      <c r="B178" s="84"/>
    </row>
    <row r="179" spans="1:2" x14ac:dyDescent="0.2">
      <c r="A179" s="91"/>
      <c r="B179" s="93"/>
    </row>
    <row r="180" spans="1:2" x14ac:dyDescent="0.2">
      <c r="A180" s="84"/>
      <c r="B180" s="93"/>
    </row>
    <row r="181" spans="1:2" x14ac:dyDescent="0.2">
      <c r="A181" s="84"/>
      <c r="B181" s="93"/>
    </row>
    <row r="182" spans="1:2" x14ac:dyDescent="0.2">
      <c r="A182" s="84"/>
      <c r="B182" s="93"/>
    </row>
    <row r="183" spans="1:2" x14ac:dyDescent="0.2">
      <c r="A183" s="84"/>
    </row>
    <row r="184" spans="1:2" x14ac:dyDescent="0.2">
      <c r="A184" s="84"/>
    </row>
    <row r="185" spans="1:2" x14ac:dyDescent="0.2">
      <c r="B185" s="39"/>
    </row>
    <row r="186" spans="1:2" x14ac:dyDescent="0.2">
      <c r="B186" s="84"/>
    </row>
    <row r="187" spans="1:2" x14ac:dyDescent="0.2">
      <c r="A187" s="91"/>
      <c r="B187" s="93"/>
    </row>
    <row r="188" spans="1:2" x14ac:dyDescent="0.2">
      <c r="A188" s="84"/>
      <c r="B188" s="93"/>
    </row>
    <row r="189" spans="1:2" x14ac:dyDescent="0.2">
      <c r="A189" s="84"/>
      <c r="B189" s="93"/>
    </row>
    <row r="190" spans="1:2" x14ac:dyDescent="0.2">
      <c r="A190" s="84"/>
      <c r="B190" s="93"/>
    </row>
    <row r="191" spans="1:2" x14ac:dyDescent="0.2">
      <c r="A191" s="84"/>
    </row>
    <row r="192" spans="1:2" x14ac:dyDescent="0.2">
      <c r="A192" s="84"/>
    </row>
    <row r="193" spans="1:2" x14ac:dyDescent="0.2">
      <c r="B193" s="39"/>
    </row>
    <row r="194" spans="1:2" x14ac:dyDescent="0.2">
      <c r="B194" s="84"/>
    </row>
    <row r="195" spans="1:2" x14ac:dyDescent="0.2">
      <c r="A195" s="91"/>
      <c r="B195" s="93"/>
    </row>
    <row r="196" spans="1:2" x14ac:dyDescent="0.2">
      <c r="A196" s="84"/>
      <c r="B196" s="93"/>
    </row>
    <row r="197" spans="1:2" x14ac:dyDescent="0.2">
      <c r="A197" s="84"/>
      <c r="B197" s="93"/>
    </row>
    <row r="198" spans="1:2" x14ac:dyDescent="0.2">
      <c r="A198" s="84"/>
      <c r="B198" s="93"/>
    </row>
    <row r="199" spans="1:2" x14ac:dyDescent="0.2">
      <c r="A199" s="84"/>
    </row>
    <row r="200" spans="1:2" x14ac:dyDescent="0.2">
      <c r="A200" s="84"/>
    </row>
    <row r="201" spans="1:2" x14ac:dyDescent="0.2">
      <c r="B201" s="39"/>
    </row>
    <row r="202" spans="1:2" x14ac:dyDescent="0.2">
      <c r="B202" s="84"/>
    </row>
    <row r="203" spans="1:2" x14ac:dyDescent="0.2">
      <c r="A203" s="91"/>
      <c r="B203" s="93"/>
    </row>
    <row r="204" spans="1:2" x14ac:dyDescent="0.2">
      <c r="A204" s="84"/>
      <c r="B204" s="93"/>
    </row>
    <row r="205" spans="1:2" x14ac:dyDescent="0.2">
      <c r="A205" s="84"/>
      <c r="B205" s="93"/>
    </row>
    <row r="206" spans="1:2" x14ac:dyDescent="0.2">
      <c r="A206" s="84"/>
      <c r="B206" s="93"/>
    </row>
    <row r="207" spans="1:2" x14ac:dyDescent="0.2">
      <c r="A207" s="84"/>
    </row>
    <row r="208" spans="1:2" x14ac:dyDescent="0.2">
      <c r="A208" s="84"/>
    </row>
  </sheetData>
  <sheetProtection password="DBB9" sheet="1" objects="1" scenarios="1"/>
  <protectedRanges>
    <protectedRange sqref="C8:C13 F8:F13 I8:I13 L8:L13 O8:O13 R8:R13 U8:U13 X8:X13 AA8:AA13 AD8:AD13 AG8:AG13 AJ8:AJ13 AM8:AM13" name="Range1"/>
  </protectedRanges>
  <mergeCells count="1">
    <mergeCell ref="A3:L3"/>
  </mergeCells>
  <phoneticPr fontId="57" type="noConversion"/>
  <conditionalFormatting sqref="C14 F14 I14 L14 O14 R14 U14 X14 AA14 AD14 AG14 AJ14 AM14">
    <cfRule type="cellIs" dxfId="57" priority="1" stopIfTrue="1" operator="greaterThan">
      <formula>1</formula>
    </cfRule>
  </conditionalFormatting>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F23"/>
  <sheetViews>
    <sheetView workbookViewId="0">
      <selection activeCell="H26" sqref="H26"/>
    </sheetView>
  </sheetViews>
  <sheetFormatPr defaultRowHeight="12.75" x14ac:dyDescent="0.2"/>
  <cols>
    <col min="1" max="1" width="28.85546875" style="83" customWidth="1"/>
    <col min="2" max="2" width="37.5703125" style="83" customWidth="1"/>
    <col min="3" max="4" width="9.140625" style="83"/>
    <col min="5" max="5" width="13.42578125" style="83" bestFit="1" customWidth="1"/>
    <col min="6" max="6" width="16.7109375" style="83" customWidth="1"/>
  </cols>
  <sheetData>
    <row r="1" spans="1:6" ht="26.25" x14ac:dyDescent="0.2">
      <c r="A1" s="85" t="s">
        <v>566</v>
      </c>
    </row>
    <row r="2" spans="1:6" x14ac:dyDescent="0.2">
      <c r="A2" s="36"/>
    </row>
    <row r="3" spans="1:6" x14ac:dyDescent="0.2">
      <c r="A3" s="752" t="s">
        <v>99</v>
      </c>
      <c r="B3" s="753"/>
      <c r="C3" s="753"/>
      <c r="D3" s="753"/>
      <c r="E3" s="753"/>
      <c r="F3" s="10"/>
    </row>
    <row r="4" spans="1:6" ht="45.75" customHeight="1" x14ac:dyDescent="0.2">
      <c r="A4" s="753"/>
      <c r="B4" s="753"/>
      <c r="C4" s="753"/>
      <c r="D4" s="753"/>
      <c r="E4" s="753"/>
      <c r="F4" s="10"/>
    </row>
    <row r="5" spans="1:6" x14ac:dyDescent="0.2">
      <c r="A5" s="10"/>
      <c r="B5" s="10"/>
      <c r="C5" s="10"/>
      <c r="D5" s="10"/>
      <c r="E5" s="10"/>
      <c r="F5" s="10"/>
    </row>
    <row r="6" spans="1:6" ht="39" thickBot="1" x14ac:dyDescent="0.25">
      <c r="A6" s="101" t="s">
        <v>268</v>
      </c>
      <c r="B6" s="235" t="s">
        <v>523</v>
      </c>
      <c r="C6" s="60" t="s">
        <v>492</v>
      </c>
    </row>
    <row r="7" spans="1:6" ht="15.75" x14ac:dyDescent="0.2">
      <c r="A7" s="103" t="s">
        <v>398</v>
      </c>
      <c r="B7" s="104"/>
      <c r="C7" s="87"/>
      <c r="F7" s="262"/>
    </row>
    <row r="8" spans="1:6" x14ac:dyDescent="0.2">
      <c r="A8" s="105" t="s">
        <v>417</v>
      </c>
      <c r="B8" s="106"/>
      <c r="C8" s="107"/>
    </row>
    <row r="9" spans="1:6" x14ac:dyDescent="0.2">
      <c r="A9" s="111">
        <f>'Function Scoring'!P10</f>
        <v>0</v>
      </c>
      <c r="B9" s="155"/>
      <c r="C9" s="113" t="str">
        <f>IF(B9=1,1,IF(B9=2,0.7,IF(B9=3,0.3,"enter data")))</f>
        <v>enter data</v>
      </c>
    </row>
    <row r="10" spans="1:6" x14ac:dyDescent="0.2">
      <c r="A10" s="111">
        <f>'Function Scoring'!Q10</f>
        <v>0</v>
      </c>
      <c r="B10" s="155"/>
      <c r="C10" s="113" t="str">
        <f>IF(B10=1,1,IF(B10=2,0.7,IF(B10=3,0.3,"enter data")))</f>
        <v>enter data</v>
      </c>
    </row>
    <row r="11" spans="1:6" ht="13.5" thickBot="1" x14ac:dyDescent="0.25">
      <c r="A11" s="112">
        <f>'Function Scoring'!R10</f>
        <v>0</v>
      </c>
      <c r="B11" s="156"/>
      <c r="C11" s="98" t="str">
        <f>IF(B11=1,1,IF(B11=2,0.7,IF(B11=3,0.3,"enter data")))</f>
        <v>enter data</v>
      </c>
    </row>
    <row r="12" spans="1:6" ht="15.75" x14ac:dyDescent="0.2">
      <c r="A12" s="108" t="s">
        <v>399</v>
      </c>
      <c r="B12" s="109"/>
      <c r="C12" s="110"/>
    </row>
    <row r="13" spans="1:6" x14ac:dyDescent="0.2">
      <c r="A13" s="101" t="s">
        <v>418</v>
      </c>
      <c r="B13" s="109"/>
      <c r="C13" s="114"/>
    </row>
    <row r="14" spans="1:6" x14ac:dyDescent="0.2">
      <c r="A14" s="111" t="str">
        <f>'Function Scoring'!F10</f>
        <v xml:space="preserve">Stream A - Current </v>
      </c>
      <c r="B14" s="253">
        <v>1</v>
      </c>
      <c r="C14" s="7">
        <f t="shared" ref="C14:C23" si="0">IF(B14=1,1,IF(B14=2,0.7,IF(B14=3,0.3,"enter data")))</f>
        <v>1</v>
      </c>
    </row>
    <row r="15" spans="1:6" x14ac:dyDescent="0.2">
      <c r="A15" s="111" t="str">
        <f>'Function Scoring'!G10</f>
        <v>Stream A - Potential</v>
      </c>
      <c r="B15" s="253">
        <v>3</v>
      </c>
      <c r="C15" s="7">
        <f t="shared" si="0"/>
        <v>0.3</v>
      </c>
    </row>
    <row r="16" spans="1:6" x14ac:dyDescent="0.2">
      <c r="A16" s="111">
        <f>'Function Scoring'!H10</f>
        <v>0</v>
      </c>
      <c r="B16" s="253"/>
      <c r="C16" s="7" t="str">
        <f t="shared" si="0"/>
        <v>enter data</v>
      </c>
      <c r="F16"/>
    </row>
    <row r="17" spans="1:3" x14ac:dyDescent="0.2">
      <c r="A17" s="111">
        <f>'Function Scoring'!I10</f>
        <v>0</v>
      </c>
      <c r="B17" s="254"/>
      <c r="C17" s="7" t="str">
        <f t="shared" si="0"/>
        <v>enter data</v>
      </c>
    </row>
    <row r="18" spans="1:3" x14ac:dyDescent="0.2">
      <c r="A18" s="111">
        <f>'Function Scoring'!J10</f>
        <v>0</v>
      </c>
      <c r="B18" s="253"/>
      <c r="C18" s="7" t="str">
        <f t="shared" si="0"/>
        <v>enter data</v>
      </c>
    </row>
    <row r="19" spans="1:3" x14ac:dyDescent="0.2">
      <c r="A19" s="111">
        <f>'Function Scoring'!K10</f>
        <v>0</v>
      </c>
      <c r="B19" s="253"/>
      <c r="C19" s="7" t="str">
        <f t="shared" si="0"/>
        <v>enter data</v>
      </c>
    </row>
    <row r="20" spans="1:3" x14ac:dyDescent="0.2">
      <c r="A20" s="111">
        <f>'Function Scoring'!L10</f>
        <v>0</v>
      </c>
      <c r="B20" s="253"/>
      <c r="C20" s="7" t="str">
        <f t="shared" si="0"/>
        <v>enter data</v>
      </c>
    </row>
    <row r="21" spans="1:3" x14ac:dyDescent="0.2">
      <c r="A21" s="111">
        <f>'Function Scoring'!M10</f>
        <v>0</v>
      </c>
      <c r="B21" s="253"/>
      <c r="C21" s="7" t="str">
        <f t="shared" si="0"/>
        <v>enter data</v>
      </c>
    </row>
    <row r="22" spans="1:3" x14ac:dyDescent="0.2">
      <c r="A22" s="111">
        <f>'Function Scoring'!N10</f>
        <v>0</v>
      </c>
      <c r="B22" s="253"/>
      <c r="C22" s="7" t="str">
        <f t="shared" si="0"/>
        <v>enter data</v>
      </c>
    </row>
    <row r="23" spans="1:3" x14ac:dyDescent="0.2">
      <c r="A23" s="111">
        <f>'Function Scoring'!O10</f>
        <v>0</v>
      </c>
      <c r="B23" s="253"/>
      <c r="C23" s="7" t="str">
        <f t="shared" si="0"/>
        <v>enter data</v>
      </c>
    </row>
  </sheetData>
  <sheetProtection password="DBB9" sheet="1" objects="1" scenarios="1"/>
  <protectedRanges>
    <protectedRange sqref="B9:B11 B14:B23" name="Range1"/>
  </protectedRanges>
  <mergeCells count="1">
    <mergeCell ref="A3:E4"/>
  </mergeCells>
  <phoneticPr fontId="57"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AN196"/>
  <sheetViews>
    <sheetView workbookViewId="0">
      <pane xSplit="2" topLeftCell="C1" activePane="topRight" state="frozen"/>
      <selection pane="topRight" activeCell="O11" sqref="O11"/>
    </sheetView>
  </sheetViews>
  <sheetFormatPr defaultRowHeight="12.75" x14ac:dyDescent="0.2"/>
  <cols>
    <col min="1" max="1" width="46" style="39" customWidth="1"/>
    <col min="2" max="2" width="18.5703125" style="36" customWidth="1"/>
    <col min="3" max="3" width="14" style="36" bestFit="1" customWidth="1"/>
    <col min="4" max="4" width="12.28515625" style="36" bestFit="1" customWidth="1"/>
  </cols>
  <sheetData>
    <row r="1" spans="1:40" ht="26.25" x14ac:dyDescent="0.2">
      <c r="A1" s="31" t="s">
        <v>567</v>
      </c>
      <c r="B1" s="7"/>
      <c r="C1" s="7"/>
      <c r="D1" s="7"/>
    </row>
    <row r="2" spans="1:40" x14ac:dyDescent="0.2">
      <c r="A2" s="7"/>
      <c r="B2" s="7"/>
      <c r="C2" s="7"/>
      <c r="D2" s="7"/>
    </row>
    <row r="3" spans="1:40" ht="82.5" customHeight="1" x14ac:dyDescent="0.2">
      <c r="A3" s="751" t="s">
        <v>440</v>
      </c>
      <c r="B3" s="754"/>
      <c r="C3" s="754"/>
      <c r="D3" s="754"/>
      <c r="E3" s="754"/>
      <c r="F3" s="754"/>
      <c r="G3" s="754"/>
      <c r="H3" s="754"/>
      <c r="I3" s="271"/>
    </row>
    <row r="4" spans="1:40" ht="17.25" customHeight="1" x14ac:dyDescent="0.2">
      <c r="A4" s="271"/>
      <c r="B4" s="271"/>
      <c r="C4" s="271"/>
      <c r="D4" s="271"/>
      <c r="E4" s="271"/>
      <c r="F4" s="271"/>
      <c r="G4" s="271"/>
      <c r="H4" s="271"/>
      <c r="I4" s="271"/>
    </row>
    <row r="5" spans="1:40" ht="13.5" thickBot="1" x14ac:dyDescent="0.25"/>
    <row r="6" spans="1:40" ht="20.25" x14ac:dyDescent="0.2">
      <c r="C6" s="176" t="s">
        <v>420</v>
      </c>
      <c r="D6" s="329"/>
      <c r="E6" s="378"/>
      <c r="F6" s="378"/>
      <c r="G6" s="378"/>
      <c r="H6" s="378"/>
      <c r="I6" s="378"/>
      <c r="J6" s="379"/>
      <c r="L6" s="74" t="s">
        <v>461</v>
      </c>
      <c r="M6" s="36"/>
    </row>
    <row r="7" spans="1:40" x14ac:dyDescent="0.2">
      <c r="A7" s="232" t="s">
        <v>415</v>
      </c>
      <c r="B7" s="233"/>
      <c r="C7" s="369">
        <f>'Function Scoring'!P10</f>
        <v>0</v>
      </c>
      <c r="F7" s="94">
        <f>'Function Scoring'!Q10</f>
        <v>0</v>
      </c>
      <c r="G7" s="36"/>
      <c r="I7" s="94">
        <f>'Function Scoring'!R10</f>
        <v>0</v>
      </c>
      <c r="J7" s="197"/>
      <c r="L7" s="99" t="str">
        <f>'Function Scoring'!F10</f>
        <v xml:space="preserve">Stream A - Current </v>
      </c>
      <c r="M7" s="36"/>
      <c r="O7" s="11" t="str">
        <f>'Function Scoring'!G10</f>
        <v>Stream A - Potential</v>
      </c>
      <c r="P7" s="36"/>
      <c r="R7" s="11">
        <f>'Function Scoring'!H10</f>
        <v>0</v>
      </c>
      <c r="S7" s="36"/>
      <c r="U7" s="11">
        <f>'Function Scoring'!I10</f>
        <v>0</v>
      </c>
      <c r="V7" s="36"/>
      <c r="X7" s="11">
        <f>'Function Scoring'!J10</f>
        <v>0</v>
      </c>
      <c r="Y7" s="36"/>
      <c r="AA7" s="11">
        <f>'Function Scoring'!K10</f>
        <v>0</v>
      </c>
      <c r="AB7" s="36"/>
      <c r="AD7" s="11">
        <f>'Function Scoring'!L10</f>
        <v>0</v>
      </c>
      <c r="AE7" s="36"/>
      <c r="AG7" s="11">
        <f>'Function Scoring'!M10</f>
        <v>0</v>
      </c>
      <c r="AH7" s="36"/>
      <c r="AJ7" s="11">
        <f>'Function Scoring'!N10</f>
        <v>0</v>
      </c>
      <c r="AK7" s="36"/>
      <c r="AM7" s="11">
        <f>'Function Scoring'!O10</f>
        <v>0</v>
      </c>
      <c r="AN7" s="36"/>
    </row>
    <row r="8" spans="1:40" s="59" customFormat="1" ht="60" x14ac:dyDescent="0.2">
      <c r="A8" s="372" t="s">
        <v>494</v>
      </c>
      <c r="B8" s="373" t="s">
        <v>303</v>
      </c>
      <c r="C8" s="370" t="s">
        <v>495</v>
      </c>
      <c r="D8" s="38" t="s">
        <v>271</v>
      </c>
      <c r="F8" s="90" t="s">
        <v>390</v>
      </c>
      <c r="G8" s="38" t="s">
        <v>271</v>
      </c>
      <c r="I8" s="90" t="s">
        <v>390</v>
      </c>
      <c r="J8" s="348" t="s">
        <v>271</v>
      </c>
      <c r="L8" s="84" t="s">
        <v>390</v>
      </c>
      <c r="M8" s="38" t="s">
        <v>271</v>
      </c>
      <c r="O8" s="84" t="s">
        <v>390</v>
      </c>
      <c r="P8" s="38" t="s">
        <v>271</v>
      </c>
      <c r="R8" s="84" t="s">
        <v>390</v>
      </c>
      <c r="S8" s="38" t="s">
        <v>271</v>
      </c>
      <c r="U8" s="84" t="s">
        <v>390</v>
      </c>
      <c r="V8" s="38" t="s">
        <v>271</v>
      </c>
      <c r="X8" s="84" t="s">
        <v>390</v>
      </c>
      <c r="Y8" s="38" t="s">
        <v>271</v>
      </c>
      <c r="AA8" s="84" t="s">
        <v>390</v>
      </c>
      <c r="AB8" s="38" t="s">
        <v>271</v>
      </c>
      <c r="AD8" s="84" t="s">
        <v>390</v>
      </c>
      <c r="AE8" s="38" t="s">
        <v>271</v>
      </c>
      <c r="AG8" s="84" t="s">
        <v>390</v>
      </c>
      <c r="AH8" s="38" t="s">
        <v>271</v>
      </c>
      <c r="AJ8" s="84" t="s">
        <v>390</v>
      </c>
      <c r="AK8" s="38" t="s">
        <v>271</v>
      </c>
      <c r="AM8" s="84" t="s">
        <v>390</v>
      </c>
      <c r="AN8" s="38" t="s">
        <v>271</v>
      </c>
    </row>
    <row r="9" spans="1:40" ht="36" x14ac:dyDescent="0.2">
      <c r="A9" s="341" t="s">
        <v>498</v>
      </c>
      <c r="B9" s="228">
        <v>1</v>
      </c>
      <c r="C9" s="371"/>
      <c r="D9" s="7">
        <f>$B9*C9</f>
        <v>0</v>
      </c>
      <c r="F9" s="260"/>
      <c r="G9" s="7">
        <f>$B9*F9</f>
        <v>0</v>
      </c>
      <c r="I9" s="260"/>
      <c r="J9" s="53">
        <f>$B9*I9</f>
        <v>0</v>
      </c>
      <c r="L9" s="261">
        <v>0.5</v>
      </c>
      <c r="M9" s="7">
        <f>$B9*L9</f>
        <v>0.5</v>
      </c>
      <c r="O9" s="261">
        <v>0.4</v>
      </c>
      <c r="P9" s="7">
        <f>$B9*O9</f>
        <v>0.4</v>
      </c>
      <c r="R9" s="261"/>
      <c r="S9" s="7">
        <f>$B9*R9</f>
        <v>0</v>
      </c>
      <c r="U9" s="261"/>
      <c r="V9" s="7">
        <f>$B9*U9</f>
        <v>0</v>
      </c>
      <c r="X9" s="261"/>
      <c r="Y9" s="7">
        <f>$B9*X9</f>
        <v>0</v>
      </c>
      <c r="AA9" s="261"/>
      <c r="AB9" s="7">
        <f>$B9*AA9</f>
        <v>0</v>
      </c>
      <c r="AD9" s="261"/>
      <c r="AE9" s="7">
        <f>$B9*AD9</f>
        <v>0</v>
      </c>
      <c r="AG9" s="261"/>
      <c r="AH9" s="7">
        <f>$B9*AG9</f>
        <v>0</v>
      </c>
      <c r="AJ9" s="261"/>
      <c r="AK9" s="7">
        <f>$B9*AJ9</f>
        <v>0</v>
      </c>
      <c r="AM9" s="261"/>
      <c r="AN9" s="7">
        <f>$B9*AM9</f>
        <v>0</v>
      </c>
    </row>
    <row r="10" spans="1:40" ht="36" x14ac:dyDescent="0.2">
      <c r="A10" s="341" t="s">
        <v>497</v>
      </c>
      <c r="B10" s="228">
        <v>0.4</v>
      </c>
      <c r="C10" s="371"/>
      <c r="D10" s="7">
        <f>$B10*C10</f>
        <v>0</v>
      </c>
      <c r="F10" s="260"/>
      <c r="G10" s="7">
        <f>$B10*F10</f>
        <v>0</v>
      </c>
      <c r="I10" s="260"/>
      <c r="J10" s="53">
        <f>$B10*I10</f>
        <v>0</v>
      </c>
      <c r="L10" s="261"/>
      <c r="M10" s="7">
        <f>$B10*L10</f>
        <v>0</v>
      </c>
      <c r="O10" s="261">
        <v>0.1</v>
      </c>
      <c r="P10" s="7">
        <f>$B10*O10</f>
        <v>4.0000000000000008E-2</v>
      </c>
      <c r="R10" s="261"/>
      <c r="S10" s="7">
        <f>$B10*R10</f>
        <v>0</v>
      </c>
      <c r="U10" s="261"/>
      <c r="V10" s="7">
        <f>$B10*U10</f>
        <v>0</v>
      </c>
      <c r="X10" s="261"/>
      <c r="Y10" s="7">
        <f>$B10*X10</f>
        <v>0</v>
      </c>
      <c r="AA10" s="261"/>
      <c r="AB10" s="7">
        <f>$B10*AA10</f>
        <v>0</v>
      </c>
      <c r="AD10" s="261"/>
      <c r="AE10" s="7">
        <f>$B10*AD10</f>
        <v>0</v>
      </c>
      <c r="AG10" s="261"/>
      <c r="AH10" s="7">
        <f>$B10*AG10</f>
        <v>0</v>
      </c>
      <c r="AJ10" s="261"/>
      <c r="AK10" s="7">
        <f>$B10*AJ10</f>
        <v>0</v>
      </c>
      <c r="AM10" s="261"/>
      <c r="AN10" s="7">
        <f>$B10*AM10</f>
        <v>0</v>
      </c>
    </row>
    <row r="11" spans="1:40" ht="36" x14ac:dyDescent="0.2">
      <c r="A11" s="341" t="s">
        <v>530</v>
      </c>
      <c r="B11" s="228">
        <v>0.2</v>
      </c>
      <c r="C11" s="371"/>
      <c r="D11" s="7">
        <f>$B11*C11</f>
        <v>0</v>
      </c>
      <c r="F11" s="260"/>
      <c r="G11" s="7">
        <f>$B11*F11</f>
        <v>0</v>
      </c>
      <c r="I11" s="260"/>
      <c r="J11" s="53">
        <f>$B11*I11</f>
        <v>0</v>
      </c>
      <c r="L11" s="261">
        <v>0.5</v>
      </c>
      <c r="M11" s="7">
        <f>$B11*L11</f>
        <v>0.1</v>
      </c>
      <c r="O11" s="261">
        <v>0.5</v>
      </c>
      <c r="P11" s="7">
        <f>$B11*O11</f>
        <v>0.1</v>
      </c>
      <c r="R11" s="261"/>
      <c r="S11" s="7">
        <f>$B11*R11</f>
        <v>0</v>
      </c>
      <c r="U11" s="261"/>
      <c r="V11" s="7">
        <f>$B11*U11</f>
        <v>0</v>
      </c>
      <c r="X11" s="261"/>
      <c r="Y11" s="7">
        <f>$B11*X11</f>
        <v>0</v>
      </c>
      <c r="AA11" s="261"/>
      <c r="AB11" s="7">
        <f>$B11*AA11</f>
        <v>0</v>
      </c>
      <c r="AD11" s="261"/>
      <c r="AE11" s="7">
        <f>$B11*AD11</f>
        <v>0</v>
      </c>
      <c r="AG11" s="261"/>
      <c r="AH11" s="7">
        <f>$B11*AG11</f>
        <v>0</v>
      </c>
      <c r="AJ11" s="261"/>
      <c r="AK11" s="7">
        <f>$B11*AJ11</f>
        <v>0</v>
      </c>
      <c r="AM11" s="261"/>
      <c r="AN11" s="7">
        <f>$B11*AM11</f>
        <v>0</v>
      </c>
    </row>
    <row r="12" spans="1:40" ht="29.25" customHeight="1" x14ac:dyDescent="0.2">
      <c r="A12" s="341" t="s">
        <v>496</v>
      </c>
      <c r="B12" s="228">
        <v>0</v>
      </c>
      <c r="C12" s="371"/>
      <c r="D12" s="7">
        <f>$B12*C12</f>
        <v>0</v>
      </c>
      <c r="F12" s="260"/>
      <c r="G12" s="7">
        <f>$B12*F12</f>
        <v>0</v>
      </c>
      <c r="I12" s="260"/>
      <c r="J12" s="53">
        <f>$B12*I12</f>
        <v>0</v>
      </c>
      <c r="L12" s="261"/>
      <c r="M12" s="7">
        <f>$B12*L12</f>
        <v>0</v>
      </c>
      <c r="O12" s="261"/>
      <c r="P12" s="7">
        <f>$B12*O12</f>
        <v>0</v>
      </c>
      <c r="R12" s="261"/>
      <c r="S12" s="7">
        <f>$B12*R12</f>
        <v>0</v>
      </c>
      <c r="U12" s="261"/>
      <c r="V12" s="7">
        <f>$B12*U12</f>
        <v>0</v>
      </c>
      <c r="X12" s="261"/>
      <c r="Y12" s="7">
        <f>$B12*X12</f>
        <v>0</v>
      </c>
      <c r="AA12" s="261"/>
      <c r="AB12" s="7">
        <f>$B12*AA12</f>
        <v>0</v>
      </c>
      <c r="AD12" s="261"/>
      <c r="AE12" s="7">
        <f>$B12*AD12</f>
        <v>0</v>
      </c>
      <c r="AG12" s="261"/>
      <c r="AH12" s="7">
        <f>$B12*AG12</f>
        <v>0</v>
      </c>
      <c r="AJ12" s="261"/>
      <c r="AK12" s="7">
        <f>$B12*AJ12</f>
        <v>0</v>
      </c>
      <c r="AM12" s="261"/>
      <c r="AN12" s="7">
        <f>$B12*AM12</f>
        <v>0</v>
      </c>
    </row>
    <row r="13" spans="1:40" x14ac:dyDescent="0.2">
      <c r="A13" s="374"/>
      <c r="B13" s="375" t="s">
        <v>521</v>
      </c>
      <c r="C13" s="380">
        <f>SUM(C9:C12)</f>
        <v>0</v>
      </c>
      <c r="D13" s="7"/>
      <c r="F13" s="95">
        <f>SUM(F9:F12)</f>
        <v>0</v>
      </c>
      <c r="G13" s="7"/>
      <c r="I13" s="95">
        <f>SUM(I9:I12)</f>
        <v>0</v>
      </c>
      <c r="J13" s="53"/>
      <c r="L13" s="95">
        <f>SUM(L9:L12)</f>
        <v>1</v>
      </c>
      <c r="M13" s="7"/>
      <c r="O13" s="95">
        <f>SUM(O9:O12)</f>
        <v>1</v>
      </c>
      <c r="P13" s="7"/>
      <c r="R13" s="95">
        <f>SUM(R9:R12)</f>
        <v>0</v>
      </c>
      <c r="S13" s="7"/>
      <c r="U13" s="95">
        <f>SUM(U9:U12)</f>
        <v>0</v>
      </c>
      <c r="V13" s="7"/>
      <c r="X13" s="95">
        <f>SUM(X9:X12)</f>
        <v>0</v>
      </c>
      <c r="Y13" s="7"/>
      <c r="AA13" s="95">
        <f>SUM(AA9:AA12)</f>
        <v>0</v>
      </c>
      <c r="AB13" s="7"/>
      <c r="AD13" s="95">
        <f>SUM(AD9:AD12)</f>
        <v>0</v>
      </c>
      <c r="AE13" s="7"/>
      <c r="AG13" s="95">
        <f>SUM(AG9:AG12)</f>
        <v>0</v>
      </c>
      <c r="AH13" s="7"/>
      <c r="AJ13" s="95">
        <f>SUM(AJ9:AJ12)</f>
        <v>0</v>
      </c>
      <c r="AK13" s="7"/>
      <c r="AM13" s="95">
        <f>SUM(AM9:AM12)</f>
        <v>0</v>
      </c>
      <c r="AN13" s="7"/>
    </row>
    <row r="14" spans="1:40" s="377" customFormat="1" ht="19.5" thickBot="1" x14ac:dyDescent="0.25">
      <c r="A14" s="229" t="s">
        <v>493</v>
      </c>
      <c r="B14" s="175"/>
      <c r="C14" s="382"/>
      <c r="D14" s="172">
        <f>SUM(D9:D12)</f>
        <v>0</v>
      </c>
      <c r="E14" s="381"/>
      <c r="F14" s="381"/>
      <c r="G14" s="172">
        <f>SUM(G9:G12)</f>
        <v>0</v>
      </c>
      <c r="H14" s="381"/>
      <c r="I14" s="381"/>
      <c r="J14" s="173">
        <f>SUM(J9:J12)</f>
        <v>0</v>
      </c>
      <c r="L14" s="39"/>
      <c r="M14" s="4">
        <f>SUM(M9:M12)</f>
        <v>0.6</v>
      </c>
      <c r="O14" s="39"/>
      <c r="P14" s="4">
        <f>SUM(P9:P12)</f>
        <v>0.54</v>
      </c>
      <c r="R14" s="39"/>
      <c r="S14" s="4">
        <f>SUM(S9:S12)</f>
        <v>0</v>
      </c>
      <c r="U14" s="39"/>
      <c r="V14" s="4">
        <f>SUM(V9:V12)</f>
        <v>0</v>
      </c>
      <c r="X14" s="39"/>
      <c r="Y14" s="4">
        <f>SUM(Y9:Y12)</f>
        <v>0</v>
      </c>
      <c r="AA14" s="39"/>
      <c r="AB14" s="4">
        <f>SUM(AB9:AB12)</f>
        <v>0</v>
      </c>
      <c r="AD14" s="39"/>
      <c r="AE14" s="4">
        <f>SUM(AE9:AE12)</f>
        <v>0</v>
      </c>
      <c r="AG14" s="39"/>
      <c r="AH14" s="4">
        <f>SUM(AH9:AH12)</f>
        <v>0</v>
      </c>
      <c r="AJ14" s="39"/>
      <c r="AK14" s="4">
        <f>SUM(AK9:AK12)</f>
        <v>0</v>
      </c>
      <c r="AM14" s="39"/>
      <c r="AN14" s="4">
        <f>SUM(AN9:AN12)</f>
        <v>0</v>
      </c>
    </row>
    <row r="15" spans="1:40" ht="15.75" x14ac:dyDescent="0.2">
      <c r="A15" s="229"/>
      <c r="M15" s="36"/>
      <c r="P15" s="36"/>
      <c r="S15" s="36"/>
      <c r="V15" s="137"/>
      <c r="Y15" s="137"/>
      <c r="AB15" s="137"/>
      <c r="AE15" s="137"/>
      <c r="AH15" s="137"/>
      <c r="AK15" s="137"/>
      <c r="AM15" s="84"/>
      <c r="AN15" s="137"/>
    </row>
    <row r="16" spans="1:40" x14ac:dyDescent="0.2">
      <c r="A16" s="198" t="s">
        <v>423</v>
      </c>
      <c r="AM16" s="93"/>
      <c r="AN16" s="36"/>
    </row>
    <row r="17" spans="1:40" x14ac:dyDescent="0.2">
      <c r="AM17" s="93"/>
      <c r="AN17" s="36"/>
    </row>
    <row r="18" spans="1:40" x14ac:dyDescent="0.2">
      <c r="AM18" s="93"/>
      <c r="AN18" s="36"/>
    </row>
    <row r="19" spans="1:40" x14ac:dyDescent="0.2">
      <c r="AM19" s="93"/>
      <c r="AN19" s="36"/>
    </row>
    <row r="20" spans="1:40" x14ac:dyDescent="0.2">
      <c r="AM20" s="36"/>
      <c r="AN20" s="36"/>
    </row>
    <row r="21" spans="1:40" x14ac:dyDescent="0.2">
      <c r="AM21" s="36"/>
      <c r="AN21" s="36"/>
    </row>
    <row r="22" spans="1:40" x14ac:dyDescent="0.2">
      <c r="AM22" s="39"/>
      <c r="AN22" s="36"/>
    </row>
    <row r="23" spans="1:40" x14ac:dyDescent="0.2">
      <c r="B23" s="89"/>
      <c r="C23" s="227"/>
      <c r="AM23" s="84"/>
      <c r="AN23" s="36"/>
    </row>
    <row r="24" spans="1:40" x14ac:dyDescent="0.2">
      <c r="AM24" s="93"/>
      <c r="AN24" s="36"/>
    </row>
    <row r="25" spans="1:40" x14ac:dyDescent="0.2">
      <c r="A25" s="184"/>
      <c r="AM25" s="93"/>
      <c r="AN25" s="36"/>
    </row>
    <row r="26" spans="1:40" x14ac:dyDescent="0.2">
      <c r="AM26" s="93"/>
      <c r="AN26" s="36"/>
    </row>
    <row r="27" spans="1:40" x14ac:dyDescent="0.2">
      <c r="AM27" s="93"/>
      <c r="AN27" s="36"/>
    </row>
    <row r="28" spans="1:40" x14ac:dyDescent="0.2">
      <c r="AM28" s="36"/>
      <c r="AN28" s="36"/>
    </row>
    <row r="29" spans="1:40" x14ac:dyDescent="0.2">
      <c r="AM29" s="36"/>
      <c r="AN29" s="36"/>
    </row>
    <row r="30" spans="1:40" x14ac:dyDescent="0.2">
      <c r="AM30" s="39"/>
      <c r="AN30" s="36"/>
    </row>
    <row r="31" spans="1:40" x14ac:dyDescent="0.2">
      <c r="AM31" s="84"/>
      <c r="AN31" s="36"/>
    </row>
    <row r="32" spans="1:40" x14ac:dyDescent="0.2">
      <c r="AM32" s="93"/>
      <c r="AN32" s="36"/>
    </row>
    <row r="33" spans="39:40" x14ac:dyDescent="0.2">
      <c r="AM33" s="93"/>
      <c r="AN33" s="36"/>
    </row>
    <row r="34" spans="39:40" x14ac:dyDescent="0.2">
      <c r="AM34" s="93"/>
      <c r="AN34" s="36"/>
    </row>
    <row r="35" spans="39:40" x14ac:dyDescent="0.2">
      <c r="AN35" s="36"/>
    </row>
    <row r="144" spans="2:2" x14ac:dyDescent="0.2">
      <c r="B144" s="93"/>
    </row>
    <row r="146" spans="1:2" x14ac:dyDescent="0.2">
      <c r="A146" s="84"/>
    </row>
    <row r="147" spans="1:2" x14ac:dyDescent="0.2">
      <c r="A147" s="84"/>
      <c r="B147" s="39"/>
    </row>
    <row r="148" spans="1:2" x14ac:dyDescent="0.2">
      <c r="B148" s="84"/>
    </row>
    <row r="149" spans="1:2" x14ac:dyDescent="0.2">
      <c r="B149" s="93"/>
    </row>
    <row r="150" spans="1:2" x14ac:dyDescent="0.2">
      <c r="A150" s="91"/>
      <c r="B150" s="93"/>
    </row>
    <row r="151" spans="1:2" x14ac:dyDescent="0.2">
      <c r="A151" s="84"/>
      <c r="B151" s="93"/>
    </row>
    <row r="152" spans="1:2" x14ac:dyDescent="0.2">
      <c r="A152" s="84"/>
      <c r="B152" s="93"/>
    </row>
    <row r="153" spans="1:2" x14ac:dyDescent="0.2">
      <c r="A153" s="84"/>
    </row>
    <row r="154" spans="1:2" x14ac:dyDescent="0.2">
      <c r="A154" s="84"/>
    </row>
    <row r="155" spans="1:2" x14ac:dyDescent="0.2">
      <c r="A155" s="84"/>
      <c r="B155" s="39"/>
    </row>
    <row r="156" spans="1:2" x14ac:dyDescent="0.2">
      <c r="B156" s="84"/>
    </row>
    <row r="157" spans="1:2" x14ac:dyDescent="0.2">
      <c r="B157" s="93"/>
    </row>
    <row r="158" spans="1:2" x14ac:dyDescent="0.2">
      <c r="A158" s="91"/>
      <c r="B158" s="93"/>
    </row>
    <row r="159" spans="1:2" x14ac:dyDescent="0.2">
      <c r="A159" s="84"/>
      <c r="B159" s="93"/>
    </row>
    <row r="160" spans="1:2" x14ac:dyDescent="0.2">
      <c r="A160" s="84"/>
      <c r="B160" s="93"/>
    </row>
    <row r="161" spans="1:2" x14ac:dyDescent="0.2">
      <c r="A161" s="84"/>
    </row>
    <row r="162" spans="1:2" x14ac:dyDescent="0.2">
      <c r="A162" s="84"/>
    </row>
    <row r="163" spans="1:2" x14ac:dyDescent="0.2">
      <c r="A163" s="84"/>
    </row>
    <row r="164" spans="1:2" x14ac:dyDescent="0.2">
      <c r="B164" s="39"/>
    </row>
    <row r="165" spans="1:2" x14ac:dyDescent="0.2">
      <c r="B165" s="84"/>
    </row>
    <row r="166" spans="1:2" x14ac:dyDescent="0.2">
      <c r="B166" s="93"/>
    </row>
    <row r="167" spans="1:2" x14ac:dyDescent="0.2">
      <c r="A167" s="91"/>
      <c r="B167" s="93"/>
    </row>
    <row r="168" spans="1:2" x14ac:dyDescent="0.2">
      <c r="A168" s="84"/>
      <c r="B168" s="93"/>
    </row>
    <row r="169" spans="1:2" x14ac:dyDescent="0.2">
      <c r="A169" s="84"/>
      <c r="B169" s="93"/>
    </row>
    <row r="170" spans="1:2" x14ac:dyDescent="0.2">
      <c r="A170" s="84"/>
    </row>
    <row r="171" spans="1:2" x14ac:dyDescent="0.2">
      <c r="A171" s="84"/>
    </row>
    <row r="172" spans="1:2" x14ac:dyDescent="0.2">
      <c r="A172" s="84"/>
      <c r="B172" s="39"/>
    </row>
    <row r="173" spans="1:2" x14ac:dyDescent="0.2">
      <c r="B173" s="84"/>
    </row>
    <row r="174" spans="1:2" x14ac:dyDescent="0.2">
      <c r="B174" s="93"/>
    </row>
    <row r="175" spans="1:2" x14ac:dyDescent="0.2">
      <c r="A175" s="91"/>
      <c r="B175" s="93"/>
    </row>
    <row r="176" spans="1:2" x14ac:dyDescent="0.2">
      <c r="A176" s="84"/>
      <c r="B176" s="93"/>
    </row>
    <row r="177" spans="1:2" x14ac:dyDescent="0.2">
      <c r="A177" s="84"/>
      <c r="B177" s="93"/>
    </row>
    <row r="178" spans="1:2" x14ac:dyDescent="0.2">
      <c r="A178" s="84"/>
    </row>
    <row r="179" spans="1:2" x14ac:dyDescent="0.2">
      <c r="A179" s="84"/>
    </row>
    <row r="180" spans="1:2" x14ac:dyDescent="0.2">
      <c r="A180" s="84"/>
      <c r="B180" s="39"/>
    </row>
    <row r="181" spans="1:2" x14ac:dyDescent="0.2">
      <c r="B181" s="84"/>
    </row>
    <row r="182" spans="1:2" x14ac:dyDescent="0.2">
      <c r="B182" s="93"/>
    </row>
    <row r="183" spans="1:2" x14ac:dyDescent="0.2">
      <c r="A183" s="91"/>
      <c r="B183" s="93"/>
    </row>
    <row r="184" spans="1:2" x14ac:dyDescent="0.2">
      <c r="A184" s="84"/>
      <c r="B184" s="93"/>
    </row>
    <row r="185" spans="1:2" x14ac:dyDescent="0.2">
      <c r="A185" s="84"/>
      <c r="B185" s="93"/>
    </row>
    <row r="186" spans="1:2" x14ac:dyDescent="0.2">
      <c r="A186" s="84"/>
    </row>
    <row r="187" spans="1:2" x14ac:dyDescent="0.2">
      <c r="A187" s="84"/>
    </row>
    <row r="188" spans="1:2" x14ac:dyDescent="0.2">
      <c r="A188" s="84"/>
      <c r="B188" s="39"/>
    </row>
    <row r="189" spans="1:2" x14ac:dyDescent="0.2">
      <c r="B189" s="84"/>
    </row>
    <row r="190" spans="1:2" x14ac:dyDescent="0.2">
      <c r="B190" s="93"/>
    </row>
    <row r="191" spans="1:2" x14ac:dyDescent="0.2">
      <c r="A191" s="91"/>
      <c r="B191" s="93"/>
    </row>
    <row r="192" spans="1:2" x14ac:dyDescent="0.2">
      <c r="A192" s="84"/>
      <c r="B192" s="93"/>
    </row>
    <row r="193" spans="1:2" x14ac:dyDescent="0.2">
      <c r="A193" s="84"/>
      <c r="B193" s="93"/>
    </row>
    <row r="194" spans="1:2" x14ac:dyDescent="0.2">
      <c r="A194" s="84"/>
    </row>
    <row r="195" spans="1:2" x14ac:dyDescent="0.2">
      <c r="A195" s="84"/>
    </row>
    <row r="196" spans="1:2" x14ac:dyDescent="0.2">
      <c r="A196" s="84"/>
    </row>
  </sheetData>
  <sheetProtection password="DBB9" sheet="1" objects="1" scenarios="1"/>
  <protectedRanges>
    <protectedRange sqref="C9:C12 F9:F12 I9:I12 L9:L12 O9:O12 R9:R12 U9:U12 X9:X12 AA9:AA12 AD9:AD12 AG9:AG12 AJ9:AJ12 AM9:AM12" name="Range1"/>
  </protectedRanges>
  <mergeCells count="1">
    <mergeCell ref="A3:H3"/>
  </mergeCells>
  <phoneticPr fontId="57" type="noConversion"/>
  <conditionalFormatting sqref="C13 F13 I13 L13 O13 R13 U13 X13 AA13 AD13 AG13 AJ13 AM13">
    <cfRule type="cellIs" dxfId="56" priority="1" stopIfTrue="1" operator="greaterThan">
      <formula>1</formula>
    </cfRule>
  </conditionalFormatting>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sheetPr>
  <dimension ref="A1:AN23"/>
  <sheetViews>
    <sheetView zoomScale="75" workbookViewId="0">
      <pane xSplit="1" topLeftCell="B1" activePane="topRight" state="frozen"/>
      <selection pane="topRight" activeCell="O12" sqref="O12"/>
    </sheetView>
  </sheetViews>
  <sheetFormatPr defaultRowHeight="12.75" x14ac:dyDescent="0.2"/>
  <cols>
    <col min="1" max="1" width="44.140625" style="137" customWidth="1"/>
    <col min="2" max="2" width="17.140625" style="137" customWidth="1"/>
    <col min="3" max="4" width="14.28515625" style="137" customWidth="1"/>
    <col min="5" max="5" width="5.85546875" style="137" customWidth="1"/>
    <col min="6" max="7" width="14.28515625" style="137" customWidth="1"/>
    <col min="8" max="8" width="5.85546875" style="137" customWidth="1"/>
    <col min="9" max="10" width="14.28515625" style="137" customWidth="1"/>
    <col min="11" max="11" width="5.85546875" style="137" customWidth="1"/>
    <col min="12" max="13" width="14.28515625" style="137" customWidth="1"/>
    <col min="14" max="14" width="5.85546875" style="137" customWidth="1"/>
    <col min="15" max="16" width="14.28515625" style="137" customWidth="1"/>
    <col min="17" max="17" width="5.85546875" style="137" customWidth="1"/>
    <col min="18" max="19" width="14.28515625" style="137" customWidth="1"/>
    <col min="20" max="20" width="5.85546875" style="137" customWidth="1"/>
    <col min="21" max="22" width="14.28515625" style="137" customWidth="1"/>
    <col min="23" max="23" width="5.85546875" style="137" customWidth="1"/>
    <col min="24" max="25" width="14.28515625" style="137" customWidth="1"/>
    <col min="26" max="26" width="5.85546875" style="137" customWidth="1"/>
    <col min="27" max="28" width="14.28515625" style="137" customWidth="1"/>
    <col min="29" max="29" width="5.85546875" style="137" customWidth="1"/>
    <col min="30" max="31" width="14.28515625" style="137" customWidth="1"/>
    <col min="32" max="32" width="5.85546875" style="137" customWidth="1"/>
    <col min="33" max="34" width="14.28515625" style="137" customWidth="1"/>
    <col min="35" max="35" width="5.85546875" style="137" customWidth="1"/>
    <col min="36" max="37" width="14.28515625" style="137" customWidth="1"/>
    <col min="38" max="38" width="5.85546875" style="137" customWidth="1"/>
    <col min="39" max="40" width="14.28515625" style="137" customWidth="1"/>
    <col min="41" max="16384" width="9.140625" style="137"/>
  </cols>
  <sheetData>
    <row r="1" spans="1:40" s="39" customFormat="1" ht="26.25" x14ac:dyDescent="0.2">
      <c r="A1" s="85" t="s">
        <v>568</v>
      </c>
      <c r="B1" s="85"/>
      <c r="C1" s="38"/>
    </row>
    <row r="2" spans="1:40" x14ac:dyDescent="0.2">
      <c r="A2" s="38"/>
      <c r="B2" s="38"/>
    </row>
    <row r="3" spans="1:40" ht="12.75" customHeight="1" x14ac:dyDescent="0.2">
      <c r="A3" s="752" t="s">
        <v>442</v>
      </c>
      <c r="B3" s="752"/>
      <c r="C3" s="746"/>
      <c r="D3" s="746"/>
      <c r="E3" s="746"/>
      <c r="F3" s="746"/>
    </row>
    <row r="4" spans="1:40" ht="86.25" customHeight="1" x14ac:dyDescent="0.2">
      <c r="A4" s="746"/>
      <c r="B4" s="746"/>
      <c r="C4" s="746"/>
      <c r="D4" s="746"/>
      <c r="E4" s="746"/>
      <c r="F4" s="746"/>
    </row>
    <row r="5" spans="1:40" ht="13.5" thickBot="1" x14ac:dyDescent="0.25">
      <c r="A5" s="337"/>
      <c r="B5" s="337"/>
      <c r="C5" s="337"/>
      <c r="D5" s="337"/>
      <c r="E5" s="337"/>
    </row>
    <row r="6" spans="1:40" ht="19.5" customHeight="1" x14ac:dyDescent="0.2">
      <c r="A6" s="62"/>
      <c r="B6" s="397"/>
      <c r="C6" s="759" t="s">
        <v>398</v>
      </c>
      <c r="D6" s="760"/>
      <c r="E6" s="760"/>
      <c r="F6" s="760"/>
      <c r="G6" s="760"/>
      <c r="H6" s="760"/>
      <c r="I6" s="760"/>
      <c r="J6" s="761"/>
      <c r="L6" s="759" t="s">
        <v>399</v>
      </c>
      <c r="M6" s="760"/>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3"/>
    </row>
    <row r="7" spans="1:40" ht="23.25" customHeight="1" x14ac:dyDescent="0.2">
      <c r="A7" s="39" t="s">
        <v>416</v>
      </c>
      <c r="B7" s="158"/>
      <c r="C7" s="757">
        <f>'Function Scoring'!P10</f>
        <v>0</v>
      </c>
      <c r="D7" s="756"/>
      <c r="F7" s="755">
        <f>'Function Scoring'!Q10</f>
        <v>0</v>
      </c>
      <c r="G7" s="756"/>
      <c r="I7" s="755">
        <f>'Function Scoring'!R10</f>
        <v>0</v>
      </c>
      <c r="J7" s="758"/>
      <c r="L7" s="757" t="str">
        <f>'Function Scoring'!F10</f>
        <v xml:space="preserve">Stream A - Current </v>
      </c>
      <c r="M7" s="756"/>
      <c r="O7" s="755" t="str">
        <f>'Function Scoring'!G10</f>
        <v>Stream A - Potential</v>
      </c>
      <c r="P7" s="756"/>
      <c r="R7" s="755">
        <f>'Function Scoring'!H10</f>
        <v>0</v>
      </c>
      <c r="S7" s="756"/>
      <c r="U7" s="755">
        <f>'Function Scoring'!I10</f>
        <v>0</v>
      </c>
      <c r="V7" s="756"/>
      <c r="X7" s="755">
        <f>'Function Scoring'!J10</f>
        <v>0</v>
      </c>
      <c r="Y7" s="756"/>
      <c r="AA7" s="755">
        <f>'Function Scoring'!K10</f>
        <v>0</v>
      </c>
      <c r="AB7" s="756"/>
      <c r="AD7" s="755">
        <f>'Function Scoring'!L10</f>
        <v>0</v>
      </c>
      <c r="AE7" s="756"/>
      <c r="AG7" s="755">
        <f>'Function Scoring'!M10</f>
        <v>0</v>
      </c>
      <c r="AH7" s="756"/>
      <c r="AJ7" s="755">
        <f>'Function Scoring'!N10</f>
        <v>0</v>
      </c>
      <c r="AK7" s="756"/>
      <c r="AM7" s="755">
        <f>'Function Scoring'!O10</f>
        <v>0</v>
      </c>
      <c r="AN7" s="758"/>
    </row>
    <row r="8" spans="1:40" s="39" customFormat="1" ht="56.25" customHeight="1" x14ac:dyDescent="0.2">
      <c r="A8" s="39" t="s">
        <v>494</v>
      </c>
      <c r="B8" s="348" t="s">
        <v>303</v>
      </c>
      <c r="C8" s="328" t="s">
        <v>511</v>
      </c>
      <c r="D8" s="38" t="s">
        <v>271</v>
      </c>
      <c r="F8" s="38" t="s">
        <v>511</v>
      </c>
      <c r="G8" s="38" t="s">
        <v>271</v>
      </c>
      <c r="I8" s="38" t="s">
        <v>511</v>
      </c>
      <c r="J8" s="348" t="s">
        <v>271</v>
      </c>
      <c r="L8" s="328" t="s">
        <v>511</v>
      </c>
      <c r="M8" s="38" t="s">
        <v>271</v>
      </c>
      <c r="O8" s="38" t="s">
        <v>511</v>
      </c>
      <c r="P8" s="38" t="s">
        <v>271</v>
      </c>
      <c r="R8" s="38" t="s">
        <v>511</v>
      </c>
      <c r="S8" s="38" t="s">
        <v>271</v>
      </c>
      <c r="U8" s="38" t="s">
        <v>511</v>
      </c>
      <c r="V8" s="38" t="s">
        <v>271</v>
      </c>
      <c r="X8" s="38" t="s">
        <v>511</v>
      </c>
      <c r="Y8" s="38" t="s">
        <v>271</v>
      </c>
      <c r="AA8" s="38" t="s">
        <v>511</v>
      </c>
      <c r="AB8" s="38" t="s">
        <v>271</v>
      </c>
      <c r="AD8" s="38" t="s">
        <v>511</v>
      </c>
      <c r="AE8" s="38" t="s">
        <v>271</v>
      </c>
      <c r="AG8" s="38" t="s">
        <v>511</v>
      </c>
      <c r="AH8" s="38" t="s">
        <v>271</v>
      </c>
      <c r="AJ8" s="38" t="s">
        <v>511</v>
      </c>
      <c r="AK8" s="38" t="s">
        <v>271</v>
      </c>
      <c r="AM8" s="38" t="s">
        <v>511</v>
      </c>
      <c r="AN8" s="348" t="s">
        <v>271</v>
      </c>
    </row>
    <row r="9" spans="1:40" ht="28.5" customHeight="1" x14ac:dyDescent="0.2">
      <c r="A9" s="38" t="s">
        <v>81</v>
      </c>
      <c r="B9" s="240">
        <v>1</v>
      </c>
      <c r="C9" s="396"/>
      <c r="D9" s="8">
        <f>$B9*C9</f>
        <v>0</v>
      </c>
      <c r="F9" s="344"/>
      <c r="G9" s="8">
        <f>$B9*F9</f>
        <v>0</v>
      </c>
      <c r="I9" s="344"/>
      <c r="J9" s="234">
        <f>$B9*I9</f>
        <v>0</v>
      </c>
      <c r="L9" s="346"/>
      <c r="M9" s="8">
        <f>$B9*L9</f>
        <v>0</v>
      </c>
      <c r="O9" s="347"/>
      <c r="P9" s="8">
        <f>$B9*O9</f>
        <v>0</v>
      </c>
      <c r="R9" s="347"/>
      <c r="S9" s="8">
        <f>$B9*R9</f>
        <v>0</v>
      </c>
      <c r="U9" s="347"/>
      <c r="V9" s="8">
        <f>$B9*U9</f>
        <v>0</v>
      </c>
      <c r="X9" s="347"/>
      <c r="Y9" s="8">
        <f>$B9*X9</f>
        <v>0</v>
      </c>
      <c r="AA9" s="347"/>
      <c r="AB9" s="8">
        <f>$B9*AA9</f>
        <v>0</v>
      </c>
      <c r="AD9" s="347"/>
      <c r="AE9" s="8">
        <f>$B9*AD9</f>
        <v>0</v>
      </c>
      <c r="AG9" s="347"/>
      <c r="AH9" s="8">
        <f>$B9*AG9</f>
        <v>0</v>
      </c>
      <c r="AJ9" s="347"/>
      <c r="AK9" s="8">
        <f>$B9*AJ9</f>
        <v>0</v>
      </c>
      <c r="AM9" s="347"/>
      <c r="AN9" s="234">
        <f>$B9*AM9</f>
        <v>0</v>
      </c>
    </row>
    <row r="10" spans="1:40" ht="32.25" customHeight="1" x14ac:dyDescent="0.2">
      <c r="A10" s="38" t="s">
        <v>82</v>
      </c>
      <c r="B10" s="240">
        <v>1</v>
      </c>
      <c r="C10" s="396"/>
      <c r="D10" s="8">
        <f t="shared" ref="D10:D20" si="0">$B10*C10</f>
        <v>0</v>
      </c>
      <c r="F10" s="344"/>
      <c r="G10" s="8">
        <f t="shared" ref="G10:G20" si="1">$B10*F10</f>
        <v>0</v>
      </c>
      <c r="I10" s="344"/>
      <c r="J10" s="234">
        <f t="shared" ref="J10:J20" si="2">$B10*I10</f>
        <v>0</v>
      </c>
      <c r="L10" s="346"/>
      <c r="M10" s="8">
        <f t="shared" ref="M10:M20" si="3">$B10*L10</f>
        <v>0</v>
      </c>
      <c r="O10" s="347"/>
      <c r="P10" s="8">
        <f t="shared" ref="P10:P20" si="4">$B10*O10</f>
        <v>0</v>
      </c>
      <c r="R10" s="347"/>
      <c r="S10" s="8">
        <f t="shared" ref="S10:S20" si="5">$B10*R10</f>
        <v>0</v>
      </c>
      <c r="U10" s="347"/>
      <c r="V10" s="8">
        <f t="shared" ref="V10:V20" si="6">$B10*U10</f>
        <v>0</v>
      </c>
      <c r="X10" s="347"/>
      <c r="Y10" s="8">
        <f t="shared" ref="Y10:Y20" si="7">$B10*X10</f>
        <v>0</v>
      </c>
      <c r="AA10" s="347"/>
      <c r="AB10" s="8">
        <f t="shared" ref="AB10:AB20" si="8">$B10*AA10</f>
        <v>0</v>
      </c>
      <c r="AD10" s="347"/>
      <c r="AE10" s="8">
        <f t="shared" ref="AE10:AE20" si="9">$B10*AD10</f>
        <v>0</v>
      </c>
      <c r="AG10" s="347"/>
      <c r="AH10" s="8">
        <f t="shared" ref="AH10:AH20" si="10">$B10*AG10</f>
        <v>0</v>
      </c>
      <c r="AJ10" s="347"/>
      <c r="AK10" s="8">
        <f t="shared" ref="AK10:AK20" si="11">$B10*AJ10</f>
        <v>0</v>
      </c>
      <c r="AM10" s="347"/>
      <c r="AN10" s="234">
        <f t="shared" ref="AN10:AN20" si="12">$B10*AM10</f>
        <v>0</v>
      </c>
    </row>
    <row r="11" spans="1:40" ht="28.5" customHeight="1" x14ac:dyDescent="0.2">
      <c r="A11" s="38" t="s">
        <v>612</v>
      </c>
      <c r="B11" s="240">
        <v>0.8</v>
      </c>
      <c r="C11" s="396"/>
      <c r="D11" s="8">
        <f t="shared" si="0"/>
        <v>0</v>
      </c>
      <c r="F11" s="344"/>
      <c r="G11" s="8">
        <f t="shared" si="1"/>
        <v>0</v>
      </c>
      <c r="I11" s="344"/>
      <c r="J11" s="234">
        <f t="shared" si="2"/>
        <v>0</v>
      </c>
      <c r="L11" s="346"/>
      <c r="M11" s="8">
        <f t="shared" si="3"/>
        <v>0</v>
      </c>
      <c r="O11" s="347">
        <v>0.1</v>
      </c>
      <c r="P11" s="8">
        <f t="shared" si="4"/>
        <v>8.0000000000000016E-2</v>
      </c>
      <c r="R11" s="347"/>
      <c r="S11" s="8">
        <f t="shared" si="5"/>
        <v>0</v>
      </c>
      <c r="U11" s="347"/>
      <c r="V11" s="8">
        <f t="shared" si="6"/>
        <v>0</v>
      </c>
      <c r="X11" s="347"/>
      <c r="Y11" s="8">
        <f t="shared" si="7"/>
        <v>0</v>
      </c>
      <c r="AA11" s="347"/>
      <c r="AB11" s="8">
        <f t="shared" si="8"/>
        <v>0</v>
      </c>
      <c r="AD11" s="347"/>
      <c r="AE11" s="8">
        <f t="shared" si="9"/>
        <v>0</v>
      </c>
      <c r="AG11" s="347"/>
      <c r="AH11" s="8">
        <f t="shared" si="10"/>
        <v>0</v>
      </c>
      <c r="AJ11" s="347"/>
      <c r="AK11" s="8">
        <f t="shared" si="11"/>
        <v>0</v>
      </c>
      <c r="AM11" s="347"/>
      <c r="AN11" s="234">
        <f t="shared" si="12"/>
        <v>0</v>
      </c>
    </row>
    <row r="12" spans="1:40" ht="25.5" customHeight="1" x14ac:dyDescent="0.2">
      <c r="A12" s="38" t="s">
        <v>541</v>
      </c>
      <c r="B12" s="240">
        <v>0.6</v>
      </c>
      <c r="C12" s="396"/>
      <c r="D12" s="8">
        <f t="shared" si="0"/>
        <v>0</v>
      </c>
      <c r="F12" s="344"/>
      <c r="G12" s="8">
        <f t="shared" si="1"/>
        <v>0</v>
      </c>
      <c r="I12" s="344"/>
      <c r="J12" s="234">
        <f t="shared" si="2"/>
        <v>0</v>
      </c>
      <c r="L12" s="346"/>
      <c r="M12" s="8">
        <f t="shared" si="3"/>
        <v>0</v>
      </c>
      <c r="O12" s="347"/>
      <c r="P12" s="8">
        <f t="shared" si="4"/>
        <v>0</v>
      </c>
      <c r="R12" s="347"/>
      <c r="S12" s="8">
        <f t="shared" si="5"/>
        <v>0</v>
      </c>
      <c r="U12" s="347"/>
      <c r="V12" s="8">
        <f t="shared" si="6"/>
        <v>0</v>
      </c>
      <c r="X12" s="347"/>
      <c r="Y12" s="8">
        <f t="shared" si="7"/>
        <v>0</v>
      </c>
      <c r="AA12" s="347"/>
      <c r="AB12" s="8">
        <f t="shared" si="8"/>
        <v>0</v>
      </c>
      <c r="AD12" s="347"/>
      <c r="AE12" s="8">
        <f t="shared" si="9"/>
        <v>0</v>
      </c>
      <c r="AG12" s="347"/>
      <c r="AH12" s="8">
        <f t="shared" si="10"/>
        <v>0</v>
      </c>
      <c r="AJ12" s="347"/>
      <c r="AK12" s="8">
        <f t="shared" si="11"/>
        <v>0</v>
      </c>
      <c r="AM12" s="347"/>
      <c r="AN12" s="234">
        <f t="shared" si="12"/>
        <v>0</v>
      </c>
    </row>
    <row r="13" spans="1:40" ht="25.5" x14ac:dyDescent="0.2">
      <c r="A13" s="38" t="s">
        <v>531</v>
      </c>
      <c r="B13" s="240">
        <v>0.7</v>
      </c>
      <c r="C13" s="396"/>
      <c r="D13" s="8">
        <f t="shared" si="0"/>
        <v>0</v>
      </c>
      <c r="F13" s="344"/>
      <c r="G13" s="8">
        <f t="shared" si="1"/>
        <v>0</v>
      </c>
      <c r="I13" s="344"/>
      <c r="J13" s="234">
        <f t="shared" si="2"/>
        <v>0</v>
      </c>
      <c r="L13" s="346">
        <v>0.2</v>
      </c>
      <c r="M13" s="8">
        <f t="shared" si="3"/>
        <v>0.13999999999999999</v>
      </c>
      <c r="O13" s="347">
        <v>0.2</v>
      </c>
      <c r="P13" s="8">
        <f t="shared" si="4"/>
        <v>0.13999999999999999</v>
      </c>
      <c r="R13" s="347"/>
      <c r="S13" s="8">
        <f t="shared" si="5"/>
        <v>0</v>
      </c>
      <c r="U13" s="347"/>
      <c r="V13" s="8">
        <f t="shared" si="6"/>
        <v>0</v>
      </c>
      <c r="X13" s="347"/>
      <c r="Y13" s="8">
        <f t="shared" si="7"/>
        <v>0</v>
      </c>
      <c r="AA13" s="347"/>
      <c r="AB13" s="8">
        <f t="shared" si="8"/>
        <v>0</v>
      </c>
      <c r="AD13" s="347"/>
      <c r="AE13" s="8">
        <f t="shared" si="9"/>
        <v>0</v>
      </c>
      <c r="AG13" s="347"/>
      <c r="AH13" s="8">
        <f t="shared" si="10"/>
        <v>0</v>
      </c>
      <c r="AJ13" s="347"/>
      <c r="AK13" s="8">
        <f t="shared" si="11"/>
        <v>0</v>
      </c>
      <c r="AM13" s="347"/>
      <c r="AN13" s="234">
        <f t="shared" si="12"/>
        <v>0</v>
      </c>
    </row>
    <row r="14" spans="1:40" ht="38.25" x14ac:dyDescent="0.2">
      <c r="A14" s="38" t="s">
        <v>609</v>
      </c>
      <c r="B14" s="240">
        <v>0.8</v>
      </c>
      <c r="C14" s="396"/>
      <c r="D14" s="8">
        <f t="shared" si="0"/>
        <v>0</v>
      </c>
      <c r="F14" s="344"/>
      <c r="G14" s="8">
        <f t="shared" si="1"/>
        <v>0</v>
      </c>
      <c r="I14" s="344"/>
      <c r="J14" s="234">
        <f t="shared" si="2"/>
        <v>0</v>
      </c>
      <c r="L14" s="346"/>
      <c r="M14" s="8">
        <f t="shared" si="3"/>
        <v>0</v>
      </c>
      <c r="O14" s="347">
        <v>0.6</v>
      </c>
      <c r="P14" s="8">
        <f t="shared" si="4"/>
        <v>0.48</v>
      </c>
      <c r="R14" s="347"/>
      <c r="S14" s="8">
        <f t="shared" si="5"/>
        <v>0</v>
      </c>
      <c r="U14" s="347"/>
      <c r="V14" s="8">
        <f t="shared" si="6"/>
        <v>0</v>
      </c>
      <c r="X14" s="347"/>
      <c r="Y14" s="8">
        <f t="shared" si="7"/>
        <v>0</v>
      </c>
      <c r="AA14" s="347"/>
      <c r="AB14" s="8">
        <f t="shared" si="8"/>
        <v>0</v>
      </c>
      <c r="AD14" s="347"/>
      <c r="AE14" s="8">
        <f t="shared" si="9"/>
        <v>0</v>
      </c>
      <c r="AG14" s="347"/>
      <c r="AH14" s="8">
        <f t="shared" si="10"/>
        <v>0</v>
      </c>
      <c r="AJ14" s="347"/>
      <c r="AK14" s="8">
        <f t="shared" si="11"/>
        <v>0</v>
      </c>
      <c r="AM14" s="347"/>
      <c r="AN14" s="234">
        <f t="shared" si="12"/>
        <v>0</v>
      </c>
    </row>
    <row r="15" spans="1:40" ht="18" customHeight="1" x14ac:dyDescent="0.2">
      <c r="A15" s="38" t="s">
        <v>613</v>
      </c>
      <c r="B15" s="240">
        <v>1</v>
      </c>
      <c r="C15" s="396"/>
      <c r="D15" s="8">
        <f t="shared" si="0"/>
        <v>0</v>
      </c>
      <c r="F15" s="344"/>
      <c r="G15" s="8">
        <f t="shared" si="1"/>
        <v>0</v>
      </c>
      <c r="I15" s="344"/>
      <c r="J15" s="234">
        <f t="shared" si="2"/>
        <v>0</v>
      </c>
      <c r="L15" s="346"/>
      <c r="M15" s="8">
        <f t="shared" si="3"/>
        <v>0</v>
      </c>
      <c r="O15" s="347"/>
      <c r="P15" s="8">
        <f t="shared" si="4"/>
        <v>0</v>
      </c>
      <c r="R15" s="347"/>
      <c r="S15" s="8">
        <f t="shared" si="5"/>
        <v>0</v>
      </c>
      <c r="U15" s="347"/>
      <c r="V15" s="8">
        <f t="shared" si="6"/>
        <v>0</v>
      </c>
      <c r="X15" s="347"/>
      <c r="Y15" s="8">
        <f t="shared" si="7"/>
        <v>0</v>
      </c>
      <c r="AA15" s="347"/>
      <c r="AB15" s="8">
        <f t="shared" si="8"/>
        <v>0</v>
      </c>
      <c r="AD15" s="347"/>
      <c r="AE15" s="8">
        <f t="shared" si="9"/>
        <v>0</v>
      </c>
      <c r="AG15" s="347"/>
      <c r="AH15" s="8">
        <f t="shared" si="10"/>
        <v>0</v>
      </c>
      <c r="AJ15" s="347"/>
      <c r="AK15" s="8">
        <f t="shared" si="11"/>
        <v>0</v>
      </c>
      <c r="AM15" s="347"/>
      <c r="AN15" s="234">
        <f t="shared" si="12"/>
        <v>0</v>
      </c>
    </row>
    <row r="16" spans="1:40" ht="54.75" customHeight="1" x14ac:dyDescent="0.2">
      <c r="A16" s="38" t="s">
        <v>610</v>
      </c>
      <c r="B16" s="240">
        <v>0.6</v>
      </c>
      <c r="C16" s="396"/>
      <c r="D16" s="8">
        <f t="shared" si="0"/>
        <v>0</v>
      </c>
      <c r="F16" s="344"/>
      <c r="G16" s="8">
        <f t="shared" si="1"/>
        <v>0</v>
      </c>
      <c r="I16" s="344"/>
      <c r="J16" s="234">
        <f t="shared" si="2"/>
        <v>0</v>
      </c>
      <c r="L16" s="346"/>
      <c r="M16" s="8">
        <f t="shared" si="3"/>
        <v>0</v>
      </c>
      <c r="O16" s="347"/>
      <c r="P16" s="8">
        <f t="shared" si="4"/>
        <v>0</v>
      </c>
      <c r="R16" s="347"/>
      <c r="S16" s="8">
        <f t="shared" si="5"/>
        <v>0</v>
      </c>
      <c r="U16" s="347"/>
      <c r="V16" s="8">
        <f t="shared" si="6"/>
        <v>0</v>
      </c>
      <c r="X16" s="347"/>
      <c r="Y16" s="8">
        <f t="shared" si="7"/>
        <v>0</v>
      </c>
      <c r="AA16" s="347"/>
      <c r="AB16" s="8">
        <f t="shared" si="8"/>
        <v>0</v>
      </c>
      <c r="AD16" s="347"/>
      <c r="AE16" s="8">
        <f t="shared" si="9"/>
        <v>0</v>
      </c>
      <c r="AG16" s="347"/>
      <c r="AH16" s="8">
        <f t="shared" si="10"/>
        <v>0</v>
      </c>
      <c r="AJ16" s="347"/>
      <c r="AK16" s="8">
        <f t="shared" si="11"/>
        <v>0</v>
      </c>
      <c r="AM16" s="347"/>
      <c r="AN16" s="234">
        <f t="shared" si="12"/>
        <v>0</v>
      </c>
    </row>
    <row r="17" spans="1:40" ht="16.5" customHeight="1" x14ac:dyDescent="0.2">
      <c r="A17" s="38" t="s">
        <v>89</v>
      </c>
      <c r="B17" s="240">
        <v>0.5</v>
      </c>
      <c r="C17" s="396"/>
      <c r="D17" s="8">
        <f t="shared" si="0"/>
        <v>0</v>
      </c>
      <c r="F17" s="344"/>
      <c r="G17" s="8">
        <f t="shared" si="1"/>
        <v>0</v>
      </c>
      <c r="I17" s="344"/>
      <c r="J17" s="234">
        <f t="shared" si="2"/>
        <v>0</v>
      </c>
      <c r="L17" s="346"/>
      <c r="M17" s="8">
        <f t="shared" si="3"/>
        <v>0</v>
      </c>
      <c r="O17" s="347"/>
      <c r="P17" s="8">
        <f t="shared" si="4"/>
        <v>0</v>
      </c>
      <c r="R17" s="347"/>
      <c r="S17" s="8">
        <f t="shared" si="5"/>
        <v>0</v>
      </c>
      <c r="U17" s="347"/>
      <c r="V17" s="8">
        <f t="shared" si="6"/>
        <v>0</v>
      </c>
      <c r="X17" s="347"/>
      <c r="Y17" s="8">
        <f t="shared" si="7"/>
        <v>0</v>
      </c>
      <c r="AA17" s="347"/>
      <c r="AB17" s="8">
        <f t="shared" si="8"/>
        <v>0</v>
      </c>
      <c r="AD17" s="347"/>
      <c r="AE17" s="8">
        <f t="shared" si="9"/>
        <v>0</v>
      </c>
      <c r="AG17" s="347"/>
      <c r="AH17" s="8">
        <f t="shared" si="10"/>
        <v>0</v>
      </c>
      <c r="AJ17" s="347"/>
      <c r="AK17" s="8">
        <f t="shared" si="11"/>
        <v>0</v>
      </c>
      <c r="AM17" s="347"/>
      <c r="AN17" s="234">
        <f t="shared" si="12"/>
        <v>0</v>
      </c>
    </row>
    <row r="18" spans="1:40" ht="18" customHeight="1" x14ac:dyDescent="0.2">
      <c r="A18" s="38" t="s">
        <v>611</v>
      </c>
      <c r="B18" s="240">
        <v>0.2</v>
      </c>
      <c r="C18" s="396"/>
      <c r="D18" s="8">
        <f t="shared" si="0"/>
        <v>0</v>
      </c>
      <c r="F18" s="344"/>
      <c r="G18" s="8">
        <f t="shared" si="1"/>
        <v>0</v>
      </c>
      <c r="I18" s="344"/>
      <c r="J18" s="234">
        <f t="shared" si="2"/>
        <v>0</v>
      </c>
      <c r="L18" s="346"/>
      <c r="M18" s="8">
        <f t="shared" si="3"/>
        <v>0</v>
      </c>
      <c r="O18" s="347"/>
      <c r="P18" s="8">
        <f t="shared" si="4"/>
        <v>0</v>
      </c>
      <c r="R18" s="347"/>
      <c r="S18" s="8">
        <f t="shared" si="5"/>
        <v>0</v>
      </c>
      <c r="U18" s="347"/>
      <c r="V18" s="8">
        <f t="shared" si="6"/>
        <v>0</v>
      </c>
      <c r="X18" s="347"/>
      <c r="Y18" s="8">
        <f t="shared" si="7"/>
        <v>0</v>
      </c>
      <c r="AA18" s="347"/>
      <c r="AB18" s="8">
        <f t="shared" si="8"/>
        <v>0</v>
      </c>
      <c r="AD18" s="347"/>
      <c r="AE18" s="8">
        <f t="shared" si="9"/>
        <v>0</v>
      </c>
      <c r="AG18" s="347"/>
      <c r="AH18" s="8">
        <f t="shared" si="10"/>
        <v>0</v>
      </c>
      <c r="AJ18" s="347"/>
      <c r="AK18" s="8">
        <f t="shared" si="11"/>
        <v>0</v>
      </c>
      <c r="AM18" s="347"/>
      <c r="AN18" s="234">
        <f t="shared" si="12"/>
        <v>0</v>
      </c>
    </row>
    <row r="19" spans="1:40" ht="18.75" customHeight="1" x14ac:dyDescent="0.2">
      <c r="A19" s="38" t="s">
        <v>614</v>
      </c>
      <c r="B19" s="240">
        <v>0.2</v>
      </c>
      <c r="C19" s="396"/>
      <c r="D19" s="8">
        <f t="shared" si="0"/>
        <v>0</v>
      </c>
      <c r="F19" s="344"/>
      <c r="G19" s="8">
        <f t="shared" si="1"/>
        <v>0</v>
      </c>
      <c r="I19" s="344"/>
      <c r="J19" s="234">
        <f t="shared" si="2"/>
        <v>0</v>
      </c>
      <c r="L19" s="346">
        <v>0.8</v>
      </c>
      <c r="M19" s="8">
        <f t="shared" si="3"/>
        <v>0.16000000000000003</v>
      </c>
      <c r="O19" s="347">
        <v>0.1</v>
      </c>
      <c r="P19" s="8">
        <f t="shared" si="4"/>
        <v>2.0000000000000004E-2</v>
      </c>
      <c r="R19" s="347"/>
      <c r="S19" s="8">
        <f t="shared" si="5"/>
        <v>0</v>
      </c>
      <c r="U19" s="347"/>
      <c r="V19" s="8">
        <f t="shared" si="6"/>
        <v>0</v>
      </c>
      <c r="X19" s="347"/>
      <c r="Y19" s="8">
        <f t="shared" si="7"/>
        <v>0</v>
      </c>
      <c r="AA19" s="347"/>
      <c r="AB19" s="8">
        <f t="shared" si="8"/>
        <v>0</v>
      </c>
      <c r="AD19" s="347"/>
      <c r="AE19" s="8">
        <f t="shared" si="9"/>
        <v>0</v>
      </c>
      <c r="AG19" s="347"/>
      <c r="AH19" s="8">
        <f t="shared" si="10"/>
        <v>0</v>
      </c>
      <c r="AJ19" s="347"/>
      <c r="AK19" s="8">
        <f t="shared" si="11"/>
        <v>0</v>
      </c>
      <c r="AM19" s="347"/>
      <c r="AN19" s="234">
        <f t="shared" si="12"/>
        <v>0</v>
      </c>
    </row>
    <row r="20" spans="1:40" ht="21" customHeight="1" x14ac:dyDescent="0.2">
      <c r="A20" s="38" t="s">
        <v>615</v>
      </c>
      <c r="B20" s="240">
        <v>0</v>
      </c>
      <c r="C20" s="396"/>
      <c r="D20" s="8">
        <f t="shared" si="0"/>
        <v>0</v>
      </c>
      <c r="F20" s="344"/>
      <c r="G20" s="8">
        <f t="shared" si="1"/>
        <v>0</v>
      </c>
      <c r="I20" s="344"/>
      <c r="J20" s="234">
        <f t="shared" si="2"/>
        <v>0</v>
      </c>
      <c r="L20" s="346"/>
      <c r="M20" s="8">
        <f t="shared" si="3"/>
        <v>0</v>
      </c>
      <c r="O20" s="347"/>
      <c r="P20" s="8">
        <f t="shared" si="4"/>
        <v>0</v>
      </c>
      <c r="R20" s="347"/>
      <c r="S20" s="8">
        <f t="shared" si="5"/>
        <v>0</v>
      </c>
      <c r="U20" s="347"/>
      <c r="V20" s="8">
        <f t="shared" si="6"/>
        <v>0</v>
      </c>
      <c r="X20" s="347"/>
      <c r="Y20" s="8">
        <f t="shared" si="7"/>
        <v>0</v>
      </c>
      <c r="AA20" s="347"/>
      <c r="AB20" s="8">
        <f t="shared" si="8"/>
        <v>0</v>
      </c>
      <c r="AD20" s="347"/>
      <c r="AE20" s="8">
        <f t="shared" si="9"/>
        <v>0</v>
      </c>
      <c r="AG20" s="347"/>
      <c r="AH20" s="8">
        <f t="shared" si="10"/>
        <v>0</v>
      </c>
      <c r="AJ20" s="347"/>
      <c r="AK20" s="8">
        <f t="shared" si="11"/>
        <v>0</v>
      </c>
      <c r="AM20" s="347"/>
      <c r="AN20" s="234">
        <f t="shared" si="12"/>
        <v>0</v>
      </c>
    </row>
    <row r="21" spans="1:40" ht="19.5" thickBot="1" x14ac:dyDescent="0.25">
      <c r="A21" s="92" t="s">
        <v>393</v>
      </c>
      <c r="B21" s="398"/>
      <c r="C21" s="361">
        <f>SUM(C9:C20)</f>
        <v>0</v>
      </c>
      <c r="D21" s="172">
        <f>SUM(D9:D20)</f>
        <v>0</v>
      </c>
      <c r="E21" s="199"/>
      <c r="F21" s="217">
        <f>SUM(F9:F20)</f>
        <v>0</v>
      </c>
      <c r="G21" s="172">
        <f>SUM(G9:G20)</f>
        <v>0</v>
      </c>
      <c r="H21" s="199"/>
      <c r="I21" s="217">
        <f>SUM(I9:I20)</f>
        <v>0</v>
      </c>
      <c r="J21" s="173">
        <f>SUM(J9:J20)</f>
        <v>0</v>
      </c>
      <c r="L21" s="361">
        <f>SUM(L9:L20)</f>
        <v>1</v>
      </c>
      <c r="M21" s="172">
        <f>SUM(M9:M20)</f>
        <v>0.30000000000000004</v>
      </c>
      <c r="N21" s="199"/>
      <c r="O21" s="217">
        <f>SUM(O9:O20)</f>
        <v>1</v>
      </c>
      <c r="P21" s="172">
        <f>SUM(P9:P20)</f>
        <v>0.72</v>
      </c>
      <c r="Q21" s="199"/>
      <c r="R21" s="217">
        <f>SUM(R9:R20)</f>
        <v>0</v>
      </c>
      <c r="S21" s="172">
        <f>SUM(S9:S20)</f>
        <v>0</v>
      </c>
      <c r="T21" s="199"/>
      <c r="U21" s="217">
        <f>SUM(U9:U20)</f>
        <v>0</v>
      </c>
      <c r="V21" s="172">
        <f>SUM(V9:V20)</f>
        <v>0</v>
      </c>
      <c r="W21" s="199"/>
      <c r="X21" s="217">
        <f>SUM(X9:X20)</f>
        <v>0</v>
      </c>
      <c r="Y21" s="172">
        <f>SUM(Y9:Y20)</f>
        <v>0</v>
      </c>
      <c r="Z21" s="199"/>
      <c r="AA21" s="217">
        <f>SUM(AA9:AA20)</f>
        <v>0</v>
      </c>
      <c r="AB21" s="172">
        <f>SUM(AB9:AB20)</f>
        <v>0</v>
      </c>
      <c r="AC21" s="199"/>
      <c r="AD21" s="217">
        <f>SUM(AD9:AD20)</f>
        <v>0</v>
      </c>
      <c r="AE21" s="172">
        <f>SUM(AE9:AE20)</f>
        <v>0</v>
      </c>
      <c r="AF21" s="199"/>
      <c r="AG21" s="217">
        <f>SUM(AG9:AG20)</f>
        <v>0</v>
      </c>
      <c r="AH21" s="172">
        <f>SUM(AH9:AH20)</f>
        <v>0</v>
      </c>
      <c r="AI21" s="199"/>
      <c r="AJ21" s="217">
        <f>SUM(AJ9:AJ20)</f>
        <v>0</v>
      </c>
      <c r="AK21" s="172">
        <f>SUM(AK9:AK20)</f>
        <v>0</v>
      </c>
      <c r="AL21" s="199"/>
      <c r="AM21" s="217">
        <f>SUM(AM9:AM20)</f>
        <v>0</v>
      </c>
      <c r="AN21" s="173">
        <f>SUM(AN9:AN20)</f>
        <v>0</v>
      </c>
    </row>
    <row r="22" spans="1:40" x14ac:dyDescent="0.2">
      <c r="A22" s="345"/>
      <c r="B22" s="345"/>
      <c r="C22" s="230" t="s">
        <v>423</v>
      </c>
      <c r="D22" s="342"/>
      <c r="E22" s="39"/>
      <c r="F22" s="230" t="s">
        <v>423</v>
      </c>
      <c r="I22" s="230" t="s">
        <v>423</v>
      </c>
      <c r="L22" s="230" t="s">
        <v>423</v>
      </c>
      <c r="O22" s="230" t="s">
        <v>423</v>
      </c>
      <c r="R22" s="230" t="s">
        <v>423</v>
      </c>
      <c r="U22" s="230" t="s">
        <v>423</v>
      </c>
      <c r="X22" s="230" t="s">
        <v>423</v>
      </c>
      <c r="AA22" s="230" t="s">
        <v>423</v>
      </c>
      <c r="AD22" s="230" t="s">
        <v>423</v>
      </c>
      <c r="AG22" s="230" t="s">
        <v>423</v>
      </c>
      <c r="AJ22" s="230" t="s">
        <v>423</v>
      </c>
      <c r="AM22" s="230" t="s">
        <v>423</v>
      </c>
    </row>
    <row r="23" spans="1:40" x14ac:dyDescent="0.2">
      <c r="A23" s="140"/>
      <c r="B23" s="140"/>
      <c r="C23" s="198"/>
      <c r="E23" s="39"/>
      <c r="F23" s="39"/>
    </row>
  </sheetData>
  <sheetProtection password="DBB9" sheet="1" objects="1" scenarios="1"/>
  <protectedRanges>
    <protectedRange sqref="C9:C20 F9:F20 I9:I20 L9:L20 O9:O20 R9:R20 U9:U20 X9:X20 AA9:AA20 AD9:AD20 AG9:AG20 AJ9:AJ20 AM9:AM20" name="Range1"/>
  </protectedRanges>
  <mergeCells count="16">
    <mergeCell ref="X7:Y7"/>
    <mergeCell ref="AM7:AN7"/>
    <mergeCell ref="AA7:AB7"/>
    <mergeCell ref="AD7:AE7"/>
    <mergeCell ref="AG7:AH7"/>
    <mergeCell ref="AJ7:AK7"/>
    <mergeCell ref="U7:V7"/>
    <mergeCell ref="A3:F4"/>
    <mergeCell ref="C7:D7"/>
    <mergeCell ref="F7:G7"/>
    <mergeCell ref="I7:J7"/>
    <mergeCell ref="C6:J6"/>
    <mergeCell ref="L6:M6"/>
    <mergeCell ref="L7:M7"/>
    <mergeCell ref="O7:P7"/>
    <mergeCell ref="R7:S7"/>
  </mergeCells>
  <phoneticPr fontId="0" type="noConversion"/>
  <conditionalFormatting sqref="C21 F21 I21 L21 O21 R21 U21 X21 AA21 AD21 AG21 AJ21 AM21">
    <cfRule type="cellIs" dxfId="55" priority="1" stopIfTrue="1" operator="greaterThan">
      <formula>1</formula>
    </cfRule>
  </conditionalFormatting>
  <pageMargins left="0.75" right="0.75" top="1" bottom="1" header="0.5" footer="0.5"/>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tint="0.39997558519241921"/>
  </sheetPr>
  <dimension ref="A1:H23"/>
  <sheetViews>
    <sheetView workbookViewId="0">
      <selection activeCell="B16" sqref="B16"/>
    </sheetView>
  </sheetViews>
  <sheetFormatPr defaultRowHeight="12.75" x14ac:dyDescent="0.2"/>
  <cols>
    <col min="1" max="1" width="29.140625" customWidth="1"/>
    <col min="2" max="2" width="17.85546875" customWidth="1"/>
  </cols>
  <sheetData>
    <row r="1" spans="1:8" ht="26.25" x14ac:dyDescent="0.2">
      <c r="A1" s="31" t="s">
        <v>569</v>
      </c>
    </row>
    <row r="2" spans="1:8" x14ac:dyDescent="0.2">
      <c r="A2" s="7"/>
    </row>
    <row r="3" spans="1:8" ht="12.75" customHeight="1" x14ac:dyDescent="0.2">
      <c r="A3" s="751" t="s">
        <v>441</v>
      </c>
      <c r="B3" s="762"/>
      <c r="C3" s="762"/>
      <c r="D3" s="762"/>
      <c r="E3" s="762"/>
      <c r="F3" s="762"/>
      <c r="G3" s="762"/>
      <c r="H3" s="762"/>
    </row>
    <row r="4" spans="1:8" ht="64.5" customHeight="1" x14ac:dyDescent="0.2">
      <c r="A4" s="762"/>
      <c r="B4" s="762"/>
      <c r="C4" s="762"/>
      <c r="D4" s="762"/>
      <c r="E4" s="762"/>
      <c r="F4" s="762"/>
      <c r="G4" s="762"/>
      <c r="H4" s="762"/>
    </row>
    <row r="5" spans="1:8" ht="20.25" x14ac:dyDescent="0.2">
      <c r="A5" s="428"/>
      <c r="B5" s="95"/>
    </row>
    <row r="6" spans="1:8" ht="26.25" thickBot="1" x14ac:dyDescent="0.25">
      <c r="A6" s="79" t="s">
        <v>268</v>
      </c>
      <c r="B6" s="179" t="s">
        <v>422</v>
      </c>
      <c r="C6" s="429" t="s">
        <v>428</v>
      </c>
    </row>
    <row r="7" spans="1:8" ht="15.75" x14ac:dyDescent="0.2">
      <c r="A7" s="299" t="s">
        <v>398</v>
      </c>
      <c r="B7" s="430"/>
      <c r="C7" s="431"/>
    </row>
    <row r="8" spans="1:8" x14ac:dyDescent="0.2">
      <c r="A8" s="163" t="s">
        <v>417</v>
      </c>
      <c r="B8" s="432"/>
      <c r="C8" s="113"/>
    </row>
    <row r="9" spans="1:8" x14ac:dyDescent="0.2">
      <c r="A9" s="111">
        <f>'Function Scoring'!P10</f>
        <v>0</v>
      </c>
      <c r="B9" s="433"/>
      <c r="C9" s="113">
        <f>IF(B9=1,1,IF(B9=2,0.3,IF(B9=3,0,0)))</f>
        <v>0</v>
      </c>
    </row>
    <row r="10" spans="1:8" x14ac:dyDescent="0.2">
      <c r="A10" s="111">
        <f>'Function Scoring'!Q10</f>
        <v>0</v>
      </c>
      <c r="B10" s="433"/>
      <c r="C10" s="113">
        <f>IF(B10=1,1,IF(B10=2,0.3,IF(B10=3,0,0)))</f>
        <v>0</v>
      </c>
    </row>
    <row r="11" spans="1:8" ht="13.5" thickBot="1" x14ac:dyDescent="0.25">
      <c r="A11" s="112">
        <f>'Function Scoring'!R10</f>
        <v>0</v>
      </c>
      <c r="B11" s="434"/>
      <c r="C11" s="98">
        <f>IF(B11=1,1,IF(B11=2,0.3,IF(B11=3,0,0)))</f>
        <v>0</v>
      </c>
    </row>
    <row r="12" spans="1:8" ht="15.75" x14ac:dyDescent="0.2">
      <c r="A12" s="300" t="s">
        <v>399</v>
      </c>
      <c r="B12" s="30"/>
      <c r="C12" s="435"/>
    </row>
    <row r="13" spans="1:8" x14ac:dyDescent="0.2">
      <c r="A13" s="79" t="s">
        <v>418</v>
      </c>
      <c r="B13" s="30"/>
      <c r="C13" s="436"/>
    </row>
    <row r="14" spans="1:8" x14ac:dyDescent="0.2">
      <c r="A14" s="111" t="str">
        <f>'Function Scoring'!F10</f>
        <v xml:space="preserve">Stream A - Current </v>
      </c>
      <c r="B14" s="437">
        <v>1</v>
      </c>
      <c r="C14" s="116">
        <f t="shared" ref="C14:C23" si="0">IF(B14=1,1,IF(B14=2,0.3,IF(B14=3,0,0)))</f>
        <v>1</v>
      </c>
    </row>
    <row r="15" spans="1:8" x14ac:dyDescent="0.2">
      <c r="A15" s="111" t="str">
        <f>'Function Scoring'!G10</f>
        <v>Stream A - Potential</v>
      </c>
      <c r="B15" s="437">
        <v>1</v>
      </c>
      <c r="C15" s="116">
        <f t="shared" si="0"/>
        <v>1</v>
      </c>
    </row>
    <row r="16" spans="1:8" x14ac:dyDescent="0.2">
      <c r="A16" s="111">
        <f>'Function Scoring'!H10</f>
        <v>0</v>
      </c>
      <c r="B16" s="437"/>
      <c r="C16" s="116">
        <f t="shared" si="0"/>
        <v>0</v>
      </c>
    </row>
    <row r="17" spans="1:3" x14ac:dyDescent="0.2">
      <c r="A17" s="111">
        <f>'Function Scoring'!I10</f>
        <v>0</v>
      </c>
      <c r="B17" s="437"/>
      <c r="C17" s="116">
        <f t="shared" si="0"/>
        <v>0</v>
      </c>
    </row>
    <row r="18" spans="1:3" x14ac:dyDescent="0.2">
      <c r="A18" s="111">
        <f>'Function Scoring'!J10</f>
        <v>0</v>
      </c>
      <c r="B18" s="437"/>
      <c r="C18" s="116">
        <f t="shared" si="0"/>
        <v>0</v>
      </c>
    </row>
    <row r="19" spans="1:3" x14ac:dyDescent="0.2">
      <c r="A19" s="111">
        <f>'Function Scoring'!K10</f>
        <v>0</v>
      </c>
      <c r="B19" s="437"/>
      <c r="C19" s="116">
        <f t="shared" si="0"/>
        <v>0</v>
      </c>
    </row>
    <row r="20" spans="1:3" x14ac:dyDescent="0.2">
      <c r="A20" s="111">
        <f>'Function Scoring'!L10</f>
        <v>0</v>
      </c>
      <c r="B20" s="437"/>
      <c r="C20" s="116">
        <f t="shared" si="0"/>
        <v>0</v>
      </c>
    </row>
    <row r="21" spans="1:3" x14ac:dyDescent="0.2">
      <c r="A21" s="111">
        <f>'Function Scoring'!M10</f>
        <v>0</v>
      </c>
      <c r="B21" s="437"/>
      <c r="C21" s="116">
        <f t="shared" si="0"/>
        <v>0</v>
      </c>
    </row>
    <row r="22" spans="1:3" x14ac:dyDescent="0.2">
      <c r="A22" s="111">
        <f>'Function Scoring'!N10</f>
        <v>0</v>
      </c>
      <c r="B22" s="437"/>
      <c r="C22" s="116">
        <f t="shared" si="0"/>
        <v>0</v>
      </c>
    </row>
    <row r="23" spans="1:3" x14ac:dyDescent="0.2">
      <c r="A23" s="111">
        <f>'Function Scoring'!O10</f>
        <v>0</v>
      </c>
      <c r="B23" s="437"/>
      <c r="C23" s="116">
        <f t="shared" si="0"/>
        <v>0</v>
      </c>
    </row>
  </sheetData>
  <sheetProtection password="DBB9" sheet="1" objects="1" scenarios="1"/>
  <protectedRanges>
    <protectedRange sqref="B9:B11 B14:B23" name="Range1"/>
  </protectedRanges>
  <mergeCells count="1">
    <mergeCell ref="A3:H4"/>
  </mergeCells>
  <phoneticPr fontId="0" type="noConversion"/>
  <pageMargins left="0.75" right="0.75" top="1" bottom="1" header="0.5" footer="0.5"/>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astTrack Document" ma:contentTypeID="0x010100E106A414AAFDB04FBE306619CD48353E002F0A2382F357314CA07B1E1FA9C121DE" ma:contentTypeVersion="27" ma:contentTypeDescription="" ma:contentTypeScope="" ma:versionID="21ae3e79b5728783d19ab13fc3532403">
  <xsd:schema xmlns:xsd="http://www.w3.org/2001/XMLSchema" xmlns:xs="http://www.w3.org/2001/XMLSchema" xmlns:p="http://schemas.microsoft.com/office/2006/metadata/properties" xmlns:ns1="http://schemas.microsoft.com/sharepoint/v3" xmlns:ns2="3f9f7acc-4d99-40e6-b6e9-12f826063963" xmlns:ns3="5ae100dd-7238-47d4-864c-a888c323434e" xmlns:ns4="2deeec1d-cb6f-4242-aff8-c2598d059fcc" targetNamespace="http://schemas.microsoft.com/office/2006/metadata/properties" ma:root="true" ma:fieldsID="24980821ddaff97f90051897abad9028" ns1:_="" ns2:_="" ns3:_="" ns4:_="">
    <xsd:import namespace="http://schemas.microsoft.com/sharepoint/v3"/>
    <xsd:import namespace="3f9f7acc-4d99-40e6-b6e9-12f826063963"/>
    <xsd:import namespace="5ae100dd-7238-47d4-864c-a888c323434e"/>
    <xsd:import namespace="2deeec1d-cb6f-4242-aff8-c2598d059fcc"/>
    <xsd:element name="properties">
      <xsd:complexType>
        <xsd:sequence>
          <xsd:element name="documentManagement">
            <xsd:complexType>
              <xsd:all>
                <xsd:element ref="ns2:FastTrackTopic" minOccurs="0"/>
                <xsd:element ref="ns2:FastTrackWebPage" minOccurs="0"/>
                <xsd:element ref="ns2:PRA" minOccurs="0"/>
                <xsd:element ref="ns2:FastTrackAppID" minOccurs="0"/>
                <xsd:element ref="ns2:FastTrackAppTitle" minOccurs="0"/>
                <xsd:element ref="ns2:FastTrackAppType" minOccurs="0"/>
                <xsd:element ref="ns1:Company" minOccurs="0"/>
                <xsd:element ref="ns2:FastTrackActs" minOccurs="0"/>
                <xsd:element ref="ns3:_dlc_DocIdPersistId" minOccurs="0"/>
                <xsd:element ref="ns3:_dlc_DocId" minOccurs="0"/>
                <xsd:element ref="ns3:_dlc_DocIdUrl" minOccurs="0"/>
                <xsd:element ref="ns4:MediaServiceMetadata" minOccurs="0"/>
                <xsd:element ref="ns4:MediaServiceFastMetadata" minOccurs="0"/>
                <xsd:element ref="ns4:MediaServiceSearchProperties" minOccurs="0"/>
                <xsd:element ref="ns4:MediaServiceObjectDetectorVersions" minOccurs="0"/>
                <xsd:element ref="ns4:lcf76f155ced4ddcb4097134ff3c332f" minOccurs="0"/>
                <xsd:element ref="ns3:TaxCatchAll" minOccurs="0"/>
                <xsd:element ref="ns4:MediaServiceDateTaken" minOccurs="0"/>
                <xsd:element ref="ns4:MediaServiceGenerationTime" minOccurs="0"/>
                <xsd:element ref="ns4:MediaServiceEventHashCode" minOccurs="0"/>
                <xsd:element ref="ns4:MediaServiceOCR" minOccurs="0"/>
                <xsd:element ref="ns4:date"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pany" ma:index="8" nillable="true" ma:displayName="Company" ma:internalName="Compan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f7acc-4d99-40e6-b6e9-12f826063963" elementFormDefault="qualified">
    <xsd:import namespace="http://schemas.microsoft.com/office/2006/documentManagement/types"/>
    <xsd:import namespace="http://schemas.microsoft.com/office/infopath/2007/PartnerControls"/>
    <xsd:element name="FastTrackTopic" ma:index="2" nillable="true" ma:displayName="Fast Track Topic" ma:format="Dropdown" ma:internalName="FastTrackTopic">
      <xsd:simpleType>
        <xsd:restriction base="dms:Choice">
          <xsd:enumeration value="Contract Management"/>
          <xsd:enumeration value="Project Planning"/>
          <xsd:enumeration value="Close Out"/>
          <xsd:enumeration value="Applicant Communication"/>
          <xsd:enumeration value="Redacted Application Documents"/>
          <xsd:enumeration value="Media and General Communications"/>
          <xsd:enumeration value="Local Authority Communication"/>
          <xsd:enumeration value="Application Documents"/>
          <xsd:enumeration value="Complete Assessment"/>
          <xsd:enumeration value="Government Agency Communication"/>
          <xsd:enumeration value="Expert Panel Communication"/>
          <xsd:enumeration value="Media and General Communications"/>
          <xsd:enumeration value="Identification of Parties"/>
          <xsd:enumeration value="Comments from Parties"/>
          <xsd:enumeration value="Process Updates"/>
          <xsd:enumeration value="Invitation for Comment"/>
          <xsd:enumeration value="Local Authority Communication"/>
          <xsd:enumeration value="Government Agency Communication"/>
          <xsd:enumeration value="Expert Panel Communication"/>
          <xsd:enumeration value="Applicant Communication"/>
          <xsd:enumeration value="unsolicited communication"/>
          <xsd:enumeration value="Contractor Payments"/>
          <xsd:enumeration value="Cost Objections"/>
          <xsd:enumeration value="Project Finance"/>
          <xsd:enumeration value="Expert Panel Payments"/>
          <xsd:enumeration value="Applicant Cost Recovery"/>
          <xsd:enumeration value="Other Payments"/>
          <xsd:enumeration value="Internal Communication"/>
          <xsd:enumeration value="Local Authority Communication"/>
          <xsd:enumeration value="Further Information Requests"/>
          <xsd:enumeration value="Draft Application"/>
          <xsd:enumeration value="Applicant Communication"/>
          <xsd:enumeration value="Government Agency Communication"/>
          <xsd:enumeration value="Final Decision"/>
          <xsd:enumeration value="Applicant Communication"/>
          <xsd:enumeration value="Expert Panel Communication"/>
          <xsd:enumeration value="Draft Conditions"/>
          <xsd:enumeration value="Decision Release"/>
          <xsd:enumeration value="Draft Decision"/>
          <xsd:enumeration value="Resource consent, designation and certificate of compliance"/>
          <xsd:enumeration value="Media and General Communications"/>
          <xsd:enumeration value="Communication with Parties"/>
          <xsd:enumeration value="EPA Advice"/>
          <xsd:enumeration value="Local Authority Advice"/>
          <xsd:enumeration value="Decision and Appeal"/>
          <xsd:enumeration value="Reports and Advice"/>
          <xsd:enumeration value="Panel Correspondence"/>
          <xsd:enumeration value="Invited Comments"/>
          <xsd:enumeration value="Redacted Application Documents"/>
          <xsd:enumeration value="Government Agency Communication"/>
          <xsd:enumeration value="Applicant Communication"/>
          <xsd:enumeration value="Communication with Parties"/>
          <xsd:enumeration value="Local Authority Communication"/>
          <xsd:enumeration value="Expert Panel Communication"/>
          <xsd:enumeration value="Applicant Communication"/>
          <xsd:enumeration value="Further Information Requests"/>
          <xsd:enumeration value="Local Authority Communication"/>
          <xsd:enumeration value="Communication with Parties"/>
          <xsd:enumeration value="Government Agency Communication"/>
          <xsd:enumeration value="Expert reports and advice"/>
          <xsd:enumeration value="Local Authority Report and Advice"/>
          <xsd:enumeration value="Expert Panel Communication"/>
          <xsd:enumeration value="Applicant Communication"/>
          <xsd:enumeration value="Expert Panel Communication"/>
          <xsd:enumeration value="Communication with Parties"/>
          <xsd:enumeration value="Media and General Communications"/>
          <xsd:enumeration value="Iwi Authority Communication"/>
          <xsd:enumeration value="Appointments"/>
          <xsd:enumeration value="COI Register"/>
          <xsd:enumeration value="Register of Commissioners"/>
          <xsd:enumeration value="Local Authority Communication"/>
          <xsd:enumeration value="Convener Communication"/>
          <xsd:enumeration value="Government Agency Communication"/>
          <xsd:enumeration value="Pre-Hearing"/>
          <xsd:enumeration value="Media and General Communications"/>
          <xsd:enumeration value="Evidence"/>
          <xsd:enumeration value="Documents Presented at Hearing"/>
          <xsd:enumeration value="Applicant Communication"/>
          <xsd:enumeration value="Contractor Communication"/>
          <xsd:enumeration value="Government Agency Communication"/>
          <xsd:enumeration value="Hearing Operations"/>
          <xsd:enumeration value="Hearing Schedule"/>
          <xsd:enumeration value="Transcript and Recordings and Proceedings"/>
          <xsd:enumeration value="Internal Communication"/>
          <xsd:enumeration value="Communication with Parties"/>
          <xsd:enumeration value="Internal Communication"/>
          <xsd:enumeration value="Appeals"/>
          <xsd:enumeration value="Communication with Parties"/>
          <xsd:enumeration value="Applicant Communication"/>
          <xsd:enumeration value="Local Authority Communication"/>
          <xsd:enumeration value="Media and General Communications"/>
          <xsd:enumeration value="COI Register"/>
          <xsd:enumeration value="Travel and Accommodation"/>
          <xsd:enumeration value="Expert Panel Issued Documents"/>
          <xsd:enumeration value="Government Agency Communication"/>
          <xsd:enumeration value="Meetings"/>
          <xsd:enumeration value="Administration"/>
          <xsd:enumeration value="Applicant"/>
          <xsd:enumeration value="Panel Members"/>
          <xsd:enumeration value="Contractor Communication"/>
          <xsd:enumeration value="Local Authority Communication"/>
          <xsd:enumeration value="Expert Panel Communication"/>
          <xsd:enumeration value="Internal Communication"/>
          <xsd:enumeration value="Applicant Communication"/>
          <xsd:enumeration value="Communication with Parties"/>
          <xsd:enumeration value="Evidence"/>
          <xsd:enumeration value="Hearing Planning"/>
        </xsd:restriction>
      </xsd:simpleType>
    </xsd:element>
    <xsd:element name="FastTrackWebPage" ma:index="3" nillable="true" ma:displayName="Fast Track Web Page" ma:format="Dropdown" ma:internalName="FastTrackWebPage">
      <xsd:simpleType>
        <xsd:restriction base="dms:Choice">
          <xsd:enumeration value="Application"/>
          <xsd:enumeration value="Comments from invited parties"/>
          <xsd:enumeration value="Correspondence to and from the panel"/>
          <xsd:enumeration value="Expert Panel"/>
          <xsd:enumeration value="Draft conditions"/>
          <xsd:enumeration value="Reports and advice"/>
          <xsd:enumeration value="Decision notice"/>
          <xsd:enumeration value="Hearing"/>
          <xsd:enumeration value="Appeal"/>
          <xsd:enumeration value="Appeal - Expert conferencing"/>
          <xsd:enumeration value="Applicant Responses"/>
        </xsd:restriction>
      </xsd:simpleType>
    </xsd:element>
    <xsd:element name="PRA" ma:index="4" nillable="true" ma:displayName="PRA" ma:internalName="PRA">
      <xsd:simpleType>
        <xsd:restriction base="dms:Text">
          <xsd:maxLength value="255"/>
        </xsd:restriction>
      </xsd:simpleType>
    </xsd:element>
    <xsd:element name="FastTrackAppID" ma:index="5" nillable="true" ma:displayName="Unique Project ID" ma:internalName="FastTrackAppID">
      <xsd:simpleType>
        <xsd:restriction base="dms:Text">
          <xsd:maxLength value="255"/>
        </xsd:restriction>
      </xsd:simpleType>
    </xsd:element>
    <xsd:element name="FastTrackAppTitle" ma:index="6" nillable="true" ma:displayName="Project Name/Title" ma:internalName="FastTrackAppTitle">
      <xsd:simpleType>
        <xsd:restriction base="dms:Text">
          <xsd:maxLength value="255"/>
        </xsd:restriction>
      </xsd:simpleType>
    </xsd:element>
    <xsd:element name="FastTrackAppType" ma:index="7" nillable="true" ma:displayName="Application Type" ma:format="Dropdown" ma:internalName="FastTrackAppType">
      <xsd:simpleType>
        <xsd:restriction base="dms:Choice">
          <xsd:enumeration value="Referral"/>
          <xsd:enumeration value="Substantive"/>
        </xsd:restriction>
      </xsd:simpleType>
    </xsd:element>
    <xsd:element name="FastTrackActs" ma:index="9" nillable="true" ma:displayName="Fast Track Acts" ma:internalName="FastTrackActs">
      <xsd:complexType>
        <xsd:complexContent>
          <xsd:extension base="dms:MultiChoice">
            <xsd:sequence>
              <xsd:element name="Value" maxOccurs="unbounded" minOccurs="0" nillable="true">
                <xsd:simpleType>
                  <xsd:restriction base="dms:Choice">
                    <xsd:enumeration value="Resource Management Act 1991"/>
                    <xsd:enumeration value="Resource Management Act 1991 - Notice of Requirement"/>
                    <xsd:enumeration value="Heritage New Zealand Pouhere Taonga Act 2014"/>
                    <xsd:enumeration value="The Wildlife Act 1953"/>
                    <xsd:enumeration value="The Conservation Act 1987"/>
                    <xsd:enumeration value="The Reserves Act 1977"/>
                    <xsd:enumeration value="The Exclusive Economic Zone and Continental Shelf (Environmental Effects) Act 2012"/>
                    <xsd:enumeration value="The Crown Minerals Act 1991"/>
                    <xsd:enumeration value="The Fisheries Act 1996"/>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ae100dd-7238-47d4-864c-a888c323434e" elementFormDefault="qualified">
    <xsd:import namespace="http://schemas.microsoft.com/office/2006/documentManagement/types"/>
    <xsd:import namespace="http://schemas.microsoft.com/office/infopath/2007/PartnerControls"/>
    <xsd:element name="_dlc_DocIdPersistId" ma:index="16" nillable="true" ma:displayName="Persist ID" ma:description="Keep ID on add." ma:hidden="true" ma:internalName="_dlc_DocIdPersistId" ma:readOnly="true">
      <xsd:simpleType>
        <xsd:restriction base="dms:Boolean"/>
      </xsd:simple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25" nillable="true" ma:displayName="Taxonomy Catch All Column" ma:hidden="true" ma:list="{6332c9e0-a3cb-41c5-b68a-59db140cf3a4}" ma:internalName="TaxCatchAll" ma:showField="CatchAllData" ma:web="5ae100dd-7238-47d4-864c-a888c323434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eeec1d-cb6f-4242-aff8-c2598d059fcc"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12b3a59-6397-4d15-930a-dc7894fa5f46" ma:termSetId="09814cd3-568e-fe90-9814-8d621ff8fb84" ma:anchorId="fba54fb3-c3e1-fe81-a776-ca4b69148c4d" ma:open="true" ma:isKeyword="false">
      <xsd:complexType>
        <xsd:sequence>
          <xsd:element ref="pc:Terms" minOccurs="0" maxOccurs="1"/>
        </xsd:sequence>
      </xsd:complex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date" ma:index="30" nillable="true" ma:displayName="date" ma:format="DateOnly" ma:internalName="date">
      <xsd:simpleType>
        <xsd:restriction base="dms:DateTime"/>
      </xsd:simpleType>
    </xsd:element>
    <xsd:element name="MediaLengthInSeconds" ma:index="31" nillable="true" ma:displayName="MediaLengthInSeconds" ma:hidden="true" ma:internalName="MediaLengthInSeconds" ma:readOnly="true">
      <xsd:simpleType>
        <xsd:restriction base="dms:Unknown"/>
      </xsd:simpleType>
    </xsd:element>
    <xsd:element name="MediaServiceLocation" ma:index="3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2deeec1d-cb6f-4242-aff8-c2598d059fcc">
      <Terms xmlns="http://schemas.microsoft.com/office/infopath/2007/PartnerControls"/>
    </lcf76f155ced4ddcb4097134ff3c332f>
    <Company xmlns="http://schemas.microsoft.com/sharepoint/v3">KIWI PROPERTY HOLDINGS NO. 2 LIMITED</Company>
    <TaxCatchAll xmlns="5ae100dd-7238-47d4-864c-a888c323434e" xsi:nil="true"/>
    <FastTrackWebPage xmlns="3f9f7acc-4d99-40e6-b6e9-12f826063963" xsi:nil="true"/>
    <PRA xmlns="3f9f7acc-4d99-40e6-b6e9-12f826063963" xsi:nil="true"/>
    <FastTrackAppType xmlns="3f9f7acc-4d99-40e6-b6e9-12f826063963">Substantive Approval</FastTrackAppType>
    <date xmlns="2deeec1d-cb6f-4242-aff8-c2598d059fcc" xsi:nil="true"/>
    <FastTrackAppID xmlns="3f9f7acc-4d99-40e6-b6e9-12f826063963">FTAA-2502-1019</FastTrackAppID>
    <FastTrackAppTitle xmlns="3f9f7acc-4d99-40e6-b6e9-12f826063963">Drury Metropolitan Centre – Consolidated Stage 1 and Stage 2</FastTrackAppTitle>
    <FastTrackActs xmlns="3f9f7acc-4d99-40e6-b6e9-12f826063963">
      <Value>Resource Management Act 1991</Value>
    </FastTrackActs>
    <FastTrackTopic xmlns="3f9f7acc-4d99-40e6-b6e9-12f826063963" xsi:nil="true"/>
    <_dlc_DocId xmlns="5ae100dd-7238-47d4-864c-a888c323434e">EPANZ-1167831518-18946</_dlc_DocId>
    <_dlc_DocIdUrl xmlns="5ae100dd-7238-47d4-864c-a888c323434e">
      <Url>https://epaintune.sharepoint.com/sites/EPA/_layouts/15/DocIdRedir.aspx?ID=EPANZ-1167831518-18946</Url>
      <Description>EPANZ-1167831518-18946</Description>
    </_dlc_DocIdUrl>
  </documentManagement>
</p:properties>
</file>

<file path=customXml/itemProps1.xml><?xml version="1.0" encoding="utf-8"?>
<ds:datastoreItem xmlns:ds="http://schemas.openxmlformats.org/officeDocument/2006/customXml" ds:itemID="{D6E94E36-564E-419B-8A19-981675ABFE72}"/>
</file>

<file path=customXml/itemProps2.xml><?xml version="1.0" encoding="utf-8"?>
<ds:datastoreItem xmlns:ds="http://schemas.openxmlformats.org/officeDocument/2006/customXml" ds:itemID="{9C5AEB28-DFC3-4A3C-9924-D0D4456BDB3C}"/>
</file>

<file path=customXml/itemProps3.xml><?xml version="1.0" encoding="utf-8"?>
<ds:datastoreItem xmlns:ds="http://schemas.openxmlformats.org/officeDocument/2006/customXml" ds:itemID="{43231BC5-F5C8-445B-895B-DDF19B985E2A}"/>
</file>

<file path=customXml/itemProps4.xml><?xml version="1.0" encoding="utf-8"?>
<ds:datastoreItem xmlns:ds="http://schemas.openxmlformats.org/officeDocument/2006/customXml" ds:itemID="{1BE9900E-33DA-4509-89FD-49772BEB5B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QA</vt:lpstr>
      <vt:lpstr>Introduction</vt:lpstr>
      <vt:lpstr>Function Scoring</vt:lpstr>
      <vt:lpstr>Vchann</vt:lpstr>
      <vt:lpstr>Vlining</vt:lpstr>
      <vt:lpstr>Vpipe</vt:lpstr>
      <vt:lpstr>Vbank</vt:lpstr>
      <vt:lpstr>Vrough</vt:lpstr>
      <vt:lpstr>Vbarr</vt:lpstr>
      <vt:lpstr>Vshade</vt:lpstr>
      <vt:lpstr>Vsurf</vt:lpstr>
      <vt:lpstr>Vdepth</vt:lpstr>
      <vt:lpstr>Vmacro</vt:lpstr>
      <vt:lpstr>Vveloc</vt:lpstr>
      <vt:lpstr>Vdecid</vt:lpstr>
      <vt:lpstr>Vdod</vt:lpstr>
      <vt:lpstr>Vripconn</vt:lpstr>
      <vt:lpstr>Vripfilt</vt:lpstr>
      <vt:lpstr>Vripar</vt:lpstr>
      <vt:lpstr>Vgalspwn</vt:lpstr>
      <vt:lpstr>Vgalqual</vt:lpstr>
      <vt:lpstr>Vphyshab</vt:lpstr>
      <vt:lpstr>Vwatqual</vt:lpstr>
      <vt:lpstr>Vimperv</vt:lpstr>
      <vt:lpstr>Vfish</vt:lpstr>
      <vt:lpstr>Vmci</vt:lpstr>
      <vt:lpstr>Vinvert</vt:lpstr>
      <vt:lpstr>Vchanshape</vt:lpstr>
      <vt:lpstr>Vretain</vt:lpstr>
      <vt:lpstr>Vgobspwn</vt:lpstr>
      <vt:lpstr>Vept</vt:lpstr>
      <vt:lpstr>Vripcond</vt:lpstr>
    </vt:vector>
  </TitlesOfParts>
  <Company>Auckland Regional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Maxted</dc:creator>
  <cp:lastModifiedBy>Danielle Cairns</cp:lastModifiedBy>
  <cp:lastPrinted>2006-06-02T03:06:30Z</cp:lastPrinted>
  <dcterms:created xsi:type="dcterms:W3CDTF">2004-08-30T18:58:34Z</dcterms:created>
  <dcterms:modified xsi:type="dcterms:W3CDTF">2024-12-02T22:48:32Z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0x010100E106A414AAFDB04FBE306619CD48353E002F0A2382F357314CA07B1E1FA9C121DE</vt:lpwstr>
  </property>
  <property fmtid="{D5CDD505-2E9C-101B-9397-08002B2CF9AE}" pid="3" name="_dlc_DocIdItemGuid">
    <vt:lpwstr>05371c0a-e170-4be3-b976-f7346185d52f</vt:lpwstr>
  </property>
  <property fmtid="{D5CDD505-2E9C-101B-9397-08002B2CF9AE}" pid="4" name="MediaServiceImageTags">
    <vt:lpwstr/>
  </property>
</Properties>
</file>